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保険医療課\②保険料賦課係\真田\003.試算\"/>
    </mc:Choice>
  </mc:AlternateContent>
  <workbookProtection workbookAlgorithmName="SHA-512" workbookHashValue="zmK90Pjy9uAAQN5U4jKlqd1nCYpVfDEGdPR5PBH+0TcaHacLH9E0Uc1bxi/PZEzQ+t1/Rv25JLbgWqqoKYkzwA==" workbookSaltValue="7FfC7YpwS0V8aBdltRih+Q==" workbookSpinCount="100000" lockStructure="1"/>
  <bookViews>
    <workbookView xWindow="0" yWindow="0" windowWidth="20490" windowHeight="6780"/>
  </bookViews>
  <sheets>
    <sheet name="試算シート" sheetId="1" r:id="rId1"/>
    <sheet name="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42" i="2" l="1"/>
  <c r="AJ142" i="2"/>
  <c r="U142" i="2"/>
  <c r="I142" i="2"/>
  <c r="AV135" i="2"/>
  <c r="AJ135" i="2"/>
  <c r="U135" i="2"/>
  <c r="I135" i="2"/>
  <c r="AV130" i="2"/>
  <c r="AJ130" i="2"/>
  <c r="AJ137" i="2" s="1"/>
  <c r="U130" i="2"/>
  <c r="U137" i="2" s="1"/>
  <c r="AV125" i="2"/>
  <c r="AJ125" i="2"/>
  <c r="U125" i="2"/>
  <c r="I125" i="2"/>
  <c r="AV124" i="2"/>
  <c r="AJ124" i="2"/>
  <c r="U124" i="2"/>
  <c r="I124" i="2"/>
  <c r="AV123" i="2"/>
  <c r="AJ123" i="2"/>
  <c r="U123" i="2"/>
  <c r="I123" i="2"/>
  <c r="AV122" i="2"/>
  <c r="AJ122" i="2"/>
  <c r="U122" i="2"/>
  <c r="I122" i="2"/>
  <c r="AV121" i="2"/>
  <c r="AV126" i="2" s="1"/>
  <c r="AJ121" i="2"/>
  <c r="AJ126" i="2" s="1"/>
  <c r="U121" i="2"/>
  <c r="U126" i="2" s="1"/>
  <c r="I121" i="2"/>
  <c r="I126" i="2" s="1"/>
  <c r="I132" i="2" s="1"/>
  <c r="I133" i="2" s="1"/>
  <c r="AV117" i="2"/>
  <c r="AJ117" i="2"/>
  <c r="U117" i="2"/>
  <c r="I117" i="2"/>
  <c r="AV116" i="2"/>
  <c r="AJ116" i="2"/>
  <c r="U116" i="2"/>
  <c r="I116" i="2"/>
  <c r="AV115" i="2"/>
  <c r="AJ115" i="2"/>
  <c r="U115" i="2"/>
  <c r="I115" i="2"/>
  <c r="AV114" i="2"/>
  <c r="AJ114" i="2"/>
  <c r="U114" i="2"/>
  <c r="I114" i="2"/>
  <c r="AV113" i="2"/>
  <c r="AV118" i="2" s="1"/>
  <c r="AV132" i="2" s="1"/>
  <c r="AV133" i="2" s="1"/>
  <c r="AV128" i="2" s="1"/>
  <c r="AJ113" i="2"/>
  <c r="AJ118" i="2" s="1"/>
  <c r="AJ132" i="2" s="1"/>
  <c r="AJ133" i="2" s="1"/>
  <c r="AJ128" i="2" s="1"/>
  <c r="U113" i="2"/>
  <c r="U118" i="2" s="1"/>
  <c r="U132" i="2" s="1"/>
  <c r="U133" i="2" s="1"/>
  <c r="U128" i="2" s="1"/>
  <c r="I113" i="2"/>
  <c r="I118" i="2" s="1"/>
  <c r="AT110" i="2"/>
  <c r="AH110" i="2"/>
  <c r="S110" i="2"/>
  <c r="G110" i="2"/>
  <c r="AT109" i="2"/>
  <c r="AH109" i="2"/>
  <c r="S109" i="2"/>
  <c r="G109" i="2"/>
  <c r="AT108" i="2"/>
  <c r="AH108" i="2"/>
  <c r="S108" i="2"/>
  <c r="G108" i="2"/>
  <c r="AT107" i="2"/>
  <c r="AH107" i="2"/>
  <c r="S107" i="2"/>
  <c r="G107" i="2"/>
  <c r="AT106" i="2"/>
  <c r="AH106" i="2"/>
  <c r="S106" i="2"/>
  <c r="G106" i="2"/>
  <c r="AT105" i="2"/>
  <c r="AH105" i="2"/>
  <c r="S105" i="2"/>
  <c r="G105" i="2"/>
  <c r="AT104" i="2"/>
  <c r="AH104" i="2"/>
  <c r="S104" i="2"/>
  <c r="G104" i="2"/>
  <c r="AT103" i="2"/>
  <c r="AH103" i="2"/>
  <c r="S103" i="2"/>
  <c r="G103" i="2"/>
  <c r="AT102" i="2"/>
  <c r="AH102" i="2"/>
  <c r="S102" i="2"/>
  <c r="G102" i="2"/>
  <c r="AT101" i="2"/>
  <c r="AH101" i="2"/>
  <c r="S101" i="2"/>
  <c r="G101" i="2"/>
  <c r="I130" i="2" s="1"/>
  <c r="AJ95" i="2"/>
  <c r="U95" i="2"/>
  <c r="I95" i="2"/>
  <c r="AV88" i="2"/>
  <c r="AJ88" i="2"/>
  <c r="U88" i="2"/>
  <c r="I88" i="2"/>
  <c r="U83" i="2"/>
  <c r="I83" i="2"/>
  <c r="AV78" i="2"/>
  <c r="AJ78" i="2"/>
  <c r="U78" i="2"/>
  <c r="I78" i="2"/>
  <c r="AV77" i="2"/>
  <c r="AJ77" i="2"/>
  <c r="U77" i="2"/>
  <c r="I77" i="2"/>
  <c r="AV76" i="2"/>
  <c r="AJ76" i="2"/>
  <c r="U76" i="2"/>
  <c r="I76" i="2"/>
  <c r="AV75" i="2"/>
  <c r="AJ75" i="2"/>
  <c r="U75" i="2"/>
  <c r="I75" i="2"/>
  <c r="AV74" i="2"/>
  <c r="AV79" i="2" s="1"/>
  <c r="AJ74" i="2"/>
  <c r="AJ79" i="2" s="1"/>
  <c r="U74" i="2"/>
  <c r="U79" i="2" s="1"/>
  <c r="I74" i="2"/>
  <c r="I79" i="2" s="1"/>
  <c r="AV70" i="2"/>
  <c r="AJ70" i="2"/>
  <c r="U70" i="2"/>
  <c r="I70" i="2"/>
  <c r="AV69" i="2"/>
  <c r="AJ69" i="2"/>
  <c r="U69" i="2"/>
  <c r="I69" i="2"/>
  <c r="AV68" i="2"/>
  <c r="AJ68" i="2"/>
  <c r="U68" i="2"/>
  <c r="I68" i="2"/>
  <c r="AV67" i="2"/>
  <c r="AJ67" i="2"/>
  <c r="U67" i="2"/>
  <c r="I67" i="2"/>
  <c r="AV66" i="2"/>
  <c r="AV71" i="2" s="1"/>
  <c r="AV85" i="2" s="1"/>
  <c r="AV86" i="2" s="1"/>
  <c r="AJ66" i="2"/>
  <c r="AJ71" i="2" s="1"/>
  <c r="AJ85" i="2" s="1"/>
  <c r="AJ86" i="2" s="1"/>
  <c r="U66" i="2"/>
  <c r="U71" i="2" s="1"/>
  <c r="U85" i="2" s="1"/>
  <c r="U86" i="2" s="1"/>
  <c r="U81" i="2" s="1"/>
  <c r="I66" i="2"/>
  <c r="I71" i="2" s="1"/>
  <c r="I85" i="2" s="1"/>
  <c r="I86" i="2" s="1"/>
  <c r="I81" i="2" s="1"/>
  <c r="AT63" i="2"/>
  <c r="AH63" i="2"/>
  <c r="S63" i="2"/>
  <c r="G63" i="2"/>
  <c r="AT62" i="2"/>
  <c r="AH62" i="2"/>
  <c r="S62" i="2"/>
  <c r="G62" i="2"/>
  <c r="AT61" i="2"/>
  <c r="AH61" i="2"/>
  <c r="S61" i="2"/>
  <c r="G61" i="2"/>
  <c r="AT60" i="2"/>
  <c r="AH60" i="2"/>
  <c r="S60" i="2"/>
  <c r="G60" i="2"/>
  <c r="AT59" i="2"/>
  <c r="AH59" i="2"/>
  <c r="S59" i="2"/>
  <c r="G59" i="2"/>
  <c r="AT58" i="2"/>
  <c r="AH58" i="2"/>
  <c r="S58" i="2"/>
  <c r="G58" i="2"/>
  <c r="AT57" i="2"/>
  <c r="AH57" i="2"/>
  <c r="S57" i="2"/>
  <c r="G57" i="2"/>
  <c r="AT56" i="2"/>
  <c r="AH56" i="2"/>
  <c r="S56" i="2"/>
  <c r="G56" i="2"/>
  <c r="AT55" i="2"/>
  <c r="AH55" i="2"/>
  <c r="S55" i="2"/>
  <c r="G55" i="2"/>
  <c r="AT54" i="2"/>
  <c r="AV83" i="2" s="1"/>
  <c r="AH54" i="2"/>
  <c r="AJ83" i="2" s="1"/>
  <c r="S54" i="2"/>
  <c r="G54" i="2"/>
  <c r="T42" i="2"/>
  <c r="H42" i="2"/>
  <c r="T36" i="2"/>
  <c r="AV142" i="1"/>
  <c r="AJ142" i="1"/>
  <c r="U142" i="1"/>
  <c r="I142" i="1"/>
  <c r="AV135" i="1"/>
  <c r="AJ135" i="1"/>
  <c r="U135" i="1"/>
  <c r="I135" i="1"/>
  <c r="AV130" i="1"/>
  <c r="AV137" i="1" s="1"/>
  <c r="AJ130" i="1"/>
  <c r="AJ137" i="1" s="1"/>
  <c r="U130" i="1"/>
  <c r="U137" i="1" s="1"/>
  <c r="I130" i="1"/>
  <c r="I137" i="1" s="1"/>
  <c r="AV125" i="1"/>
  <c r="AJ125" i="1"/>
  <c r="U125" i="1"/>
  <c r="I125" i="1"/>
  <c r="AV124" i="1"/>
  <c r="AJ124" i="1"/>
  <c r="U124" i="1"/>
  <c r="I124" i="1"/>
  <c r="AV123" i="1"/>
  <c r="AJ123" i="1"/>
  <c r="U123" i="1"/>
  <c r="I123" i="1"/>
  <c r="AV122" i="1"/>
  <c r="AJ122" i="1"/>
  <c r="U122" i="1"/>
  <c r="I122" i="1"/>
  <c r="AV121" i="1"/>
  <c r="AV126" i="1" s="1"/>
  <c r="AJ121" i="1"/>
  <c r="AJ126" i="1" s="1"/>
  <c r="U121" i="1"/>
  <c r="U126" i="1" s="1"/>
  <c r="I121" i="1"/>
  <c r="I126" i="1" s="1"/>
  <c r="AV117" i="1"/>
  <c r="AJ117" i="1"/>
  <c r="U117" i="1"/>
  <c r="I117" i="1"/>
  <c r="AV116" i="1"/>
  <c r="AJ116" i="1"/>
  <c r="U116" i="1"/>
  <c r="I116" i="1"/>
  <c r="AV115" i="1"/>
  <c r="AJ115" i="1"/>
  <c r="U115" i="1"/>
  <c r="I115" i="1"/>
  <c r="AV114" i="1"/>
  <c r="AJ114" i="1"/>
  <c r="U114" i="1"/>
  <c r="I114" i="1"/>
  <c r="AV113" i="1"/>
  <c r="AV118" i="1" s="1"/>
  <c r="AV132" i="1" s="1"/>
  <c r="AV133" i="1" s="1"/>
  <c r="AV128" i="1" s="1"/>
  <c r="AJ113" i="1"/>
  <c r="AJ118" i="1" s="1"/>
  <c r="AJ132" i="1" s="1"/>
  <c r="AJ133" i="1" s="1"/>
  <c r="AJ128" i="1" s="1"/>
  <c r="U113" i="1"/>
  <c r="U118" i="1" s="1"/>
  <c r="U132" i="1" s="1"/>
  <c r="U133" i="1" s="1"/>
  <c r="U128" i="1" s="1"/>
  <c r="I113" i="1"/>
  <c r="I118" i="1" s="1"/>
  <c r="I132" i="1" s="1"/>
  <c r="I133" i="1" s="1"/>
  <c r="I128" i="1" s="1"/>
  <c r="AT110" i="1"/>
  <c r="AH110" i="1"/>
  <c r="S110" i="1"/>
  <c r="G110" i="1"/>
  <c r="AT109" i="1"/>
  <c r="AH109" i="1"/>
  <c r="S109" i="1"/>
  <c r="G109" i="1"/>
  <c r="AT108" i="1"/>
  <c r="AH108" i="1"/>
  <c r="S108" i="1"/>
  <c r="G108" i="1"/>
  <c r="AT107" i="1"/>
  <c r="AH107" i="1"/>
  <c r="S107" i="1"/>
  <c r="G107" i="1"/>
  <c r="AT106" i="1"/>
  <c r="AH106" i="1"/>
  <c r="S106" i="1"/>
  <c r="G106" i="1"/>
  <c r="AT105" i="1"/>
  <c r="AH105" i="1"/>
  <c r="S105" i="1"/>
  <c r="G105" i="1"/>
  <c r="AT104" i="1"/>
  <c r="AH104" i="1"/>
  <c r="S104" i="1"/>
  <c r="G104" i="1"/>
  <c r="AT103" i="1"/>
  <c r="AH103" i="1"/>
  <c r="S103" i="1"/>
  <c r="G103" i="1"/>
  <c r="AT102" i="1"/>
  <c r="AH102" i="1"/>
  <c r="S102" i="1"/>
  <c r="G102" i="1"/>
  <c r="AT101" i="1"/>
  <c r="AH101" i="1"/>
  <c r="S101" i="1"/>
  <c r="G101" i="1"/>
  <c r="AV95" i="1"/>
  <c r="AJ95" i="1"/>
  <c r="U95" i="1"/>
  <c r="I95" i="1"/>
  <c r="AN20" i="1" s="1"/>
  <c r="AV88" i="1"/>
  <c r="AJ88" i="1"/>
  <c r="U88" i="1"/>
  <c r="I88" i="1"/>
  <c r="AV83" i="1"/>
  <c r="AJ83" i="1"/>
  <c r="U83" i="1"/>
  <c r="I83" i="1"/>
  <c r="AV78" i="1"/>
  <c r="AJ78" i="1"/>
  <c r="U78" i="1"/>
  <c r="I78" i="1"/>
  <c r="AV77" i="1"/>
  <c r="AJ77" i="1"/>
  <c r="U77" i="1"/>
  <c r="I77" i="1"/>
  <c r="AV76" i="1"/>
  <c r="AJ76" i="1"/>
  <c r="U76" i="1"/>
  <c r="I76" i="1"/>
  <c r="AV75" i="1"/>
  <c r="AJ75" i="1"/>
  <c r="U75" i="1"/>
  <c r="I75" i="1"/>
  <c r="AV74" i="1"/>
  <c r="AV79" i="1" s="1"/>
  <c r="AJ74" i="1"/>
  <c r="AJ79" i="1" s="1"/>
  <c r="U74" i="1"/>
  <c r="U79" i="1" s="1"/>
  <c r="I74" i="1"/>
  <c r="I79" i="1" s="1"/>
  <c r="AV70" i="1"/>
  <c r="AJ70" i="1"/>
  <c r="U70" i="1"/>
  <c r="I70" i="1"/>
  <c r="AV69" i="1"/>
  <c r="AJ69" i="1"/>
  <c r="U69" i="1"/>
  <c r="I69" i="1"/>
  <c r="AV68" i="1"/>
  <c r="AJ68" i="1"/>
  <c r="U68" i="1"/>
  <c r="I68" i="1"/>
  <c r="AV67" i="1"/>
  <c r="AJ67" i="1"/>
  <c r="U67" i="1"/>
  <c r="I67" i="1"/>
  <c r="AV66" i="1"/>
  <c r="AV71" i="1" s="1"/>
  <c r="AV85" i="1" s="1"/>
  <c r="AV86" i="1" s="1"/>
  <c r="AV81" i="1" s="1"/>
  <c r="AJ66" i="1"/>
  <c r="AJ71" i="1" s="1"/>
  <c r="AJ85" i="1" s="1"/>
  <c r="AJ86" i="1" s="1"/>
  <c r="AJ81" i="1" s="1"/>
  <c r="U66" i="1"/>
  <c r="U71" i="1" s="1"/>
  <c r="U85" i="1" s="1"/>
  <c r="U86" i="1" s="1"/>
  <c r="I66" i="1"/>
  <c r="I71" i="1" s="1"/>
  <c r="I85" i="1" s="1"/>
  <c r="I86" i="1" s="1"/>
  <c r="AT63" i="1"/>
  <c r="AH63" i="1"/>
  <c r="S63" i="1"/>
  <c r="G63" i="1"/>
  <c r="AT62" i="1"/>
  <c r="AH62" i="1"/>
  <c r="S62" i="1"/>
  <c r="G62" i="1"/>
  <c r="AT61" i="1"/>
  <c r="AH61" i="1"/>
  <c r="S61" i="1"/>
  <c r="G61" i="1"/>
  <c r="AT60" i="1"/>
  <c r="AH60" i="1"/>
  <c r="S60" i="1"/>
  <c r="G60" i="1"/>
  <c r="AT59" i="1"/>
  <c r="AH59" i="1"/>
  <c r="S59" i="1"/>
  <c r="G59" i="1"/>
  <c r="AT58" i="1"/>
  <c r="AH58" i="1"/>
  <c r="S58" i="1"/>
  <c r="G58" i="1"/>
  <c r="AT57" i="1"/>
  <c r="AH57" i="1"/>
  <c r="S57" i="1"/>
  <c r="G57" i="1"/>
  <c r="AT56" i="1"/>
  <c r="AH56" i="1"/>
  <c r="S56" i="1"/>
  <c r="G56" i="1"/>
  <c r="AT55" i="1"/>
  <c r="AH55" i="1"/>
  <c r="S55" i="1"/>
  <c r="G55" i="1"/>
  <c r="AT54" i="1"/>
  <c r="AH54" i="1"/>
  <c r="S54" i="1"/>
  <c r="G54" i="1"/>
  <c r="T42" i="1"/>
  <c r="H42" i="1"/>
  <c r="T36" i="1"/>
  <c r="H36" i="1"/>
  <c r="T29" i="1"/>
  <c r="T30" i="1" s="1"/>
  <c r="H29" i="1"/>
  <c r="H30" i="1" s="1"/>
  <c r="U81" i="1" l="1"/>
  <c r="I81" i="1"/>
  <c r="AP15" i="1" s="1"/>
  <c r="BM30" i="1" s="1"/>
  <c r="I137" i="2"/>
  <c r="I128" i="2"/>
  <c r="AJ144" i="2"/>
  <c r="AJ139" i="2"/>
  <c r="AJ141" i="2" s="1"/>
  <c r="U144" i="2"/>
  <c r="U139" i="2"/>
  <c r="U141" i="2"/>
  <c r="AV137" i="2"/>
  <c r="U90" i="2"/>
  <c r="I90" i="2"/>
  <c r="AJ90" i="2"/>
  <c r="AJ81" i="2"/>
  <c r="AP15" i="2" s="1"/>
  <c r="AV90" i="2"/>
  <c r="AV81" i="2"/>
  <c r="I144" i="1"/>
  <c r="I139" i="1"/>
  <c r="I141" i="1" s="1"/>
  <c r="U90" i="1"/>
  <c r="T23" i="1" s="1"/>
  <c r="AP11" i="1"/>
  <c r="AV144" i="1"/>
  <c r="AV139" i="1"/>
  <c r="AV141" i="1" s="1"/>
  <c r="AJ90" i="1"/>
  <c r="AJ139" i="1"/>
  <c r="AJ141" i="1" s="1"/>
  <c r="AJ144" i="1"/>
  <c r="I90" i="1"/>
  <c r="H23" i="1" s="1"/>
  <c r="AP12" i="1" s="1"/>
  <c r="U144" i="1"/>
  <c r="U139" i="1"/>
  <c r="U141" i="1" s="1"/>
  <c r="AV90" i="1"/>
  <c r="AP14" i="1" l="1"/>
  <c r="AP13" i="1"/>
  <c r="AM46" i="1" s="1"/>
  <c r="BM30" i="2"/>
  <c r="AV97" i="2"/>
  <c r="AV92" i="2"/>
  <c r="AV94" i="2"/>
  <c r="AV95" i="2" s="1"/>
  <c r="AN20" i="2" s="1"/>
  <c r="T29" i="2"/>
  <c r="T30" i="2" s="1"/>
  <c r="AJ97" i="2"/>
  <c r="AJ92" i="2"/>
  <c r="AJ94" i="2" s="1"/>
  <c r="H29" i="2"/>
  <c r="H30" i="2" s="1"/>
  <c r="AV144" i="2"/>
  <c r="AV139" i="2"/>
  <c r="AV141" i="2" s="1"/>
  <c r="H23" i="2"/>
  <c r="I97" i="2"/>
  <c r="AN22" i="2" s="1"/>
  <c r="I92" i="2"/>
  <c r="I94" i="2" s="1"/>
  <c r="AN18" i="2" s="1"/>
  <c r="I144" i="2"/>
  <c r="I139" i="2"/>
  <c r="H36" i="2"/>
  <c r="I141" i="2"/>
  <c r="T23" i="2"/>
  <c r="U97" i="2"/>
  <c r="U92" i="2"/>
  <c r="U94" i="2" s="1"/>
  <c r="U97" i="1"/>
  <c r="U92" i="1"/>
  <c r="U94" i="1" s="1"/>
  <c r="AJ97" i="1"/>
  <c r="AJ92" i="1"/>
  <c r="AJ94" i="1" s="1"/>
  <c r="AV97" i="1"/>
  <c r="AV92" i="1"/>
  <c r="AV94" i="1" s="1"/>
  <c r="I92" i="1"/>
  <c r="I97" i="1"/>
  <c r="AN22" i="1" s="1"/>
  <c r="I94" i="1"/>
  <c r="AP9" i="1" l="1"/>
  <c r="AP13" i="2"/>
  <c r="AP11" i="2"/>
  <c r="AP9" i="2" s="1"/>
  <c r="AP14" i="2"/>
  <c r="AP12" i="2"/>
  <c r="AN18" i="1"/>
  <c r="BM33" i="1"/>
  <c r="BM35" i="1"/>
  <c r="AL24" i="1" l="1"/>
  <c r="AM41" i="1" s="1"/>
  <c r="BM35" i="2"/>
  <c r="BM33" i="2"/>
  <c r="AL24" i="2" s="1"/>
  <c r="AM43" i="1" l="1"/>
  <c r="AM48" i="1" s="1"/>
  <c r="AM43" i="2"/>
  <c r="AM41" i="2"/>
  <c r="AM46" i="2"/>
  <c r="AM48" i="2" l="1"/>
</calcChain>
</file>

<file path=xl/sharedStrings.xml><?xml version="1.0" encoding="utf-8"?>
<sst xmlns="http://schemas.openxmlformats.org/spreadsheetml/2006/main" count="735" uniqueCount="123">
  <si>
    <t>○</t>
    <phoneticPr fontId="2"/>
  </si>
  <si>
    <t>試算に使用する世帯構成と世帯の所得</t>
    <rPh sb="0" eb="2">
      <t>シサン</t>
    </rPh>
    <rPh sb="3" eb="5">
      <t>シヨウ</t>
    </rPh>
    <rPh sb="7" eb="9">
      <t>セタイ</t>
    </rPh>
    <rPh sb="9" eb="11">
      <t>コウセイ</t>
    </rPh>
    <rPh sb="12" eb="14">
      <t>セタイ</t>
    </rPh>
    <rPh sb="15" eb="17">
      <t>ショトク</t>
    </rPh>
    <phoneticPr fontId="2"/>
  </si>
  <si>
    <t>令和６年度　保険料率</t>
    <rPh sb="0" eb="2">
      <t>レイワ</t>
    </rPh>
    <rPh sb="3" eb="5">
      <t>ネンド</t>
    </rPh>
    <rPh sb="6" eb="9">
      <t>ホケンリョウ</t>
    </rPh>
    <rPh sb="9" eb="10">
      <t>リツ</t>
    </rPh>
    <phoneticPr fontId="2"/>
  </si>
  <si>
    <t>　左の《　入力欄　》にご記入いただいた人数、年齢区分及び、所得額を下表のとおり集計し、国民健康保険料の試算を行います。</t>
    <rPh sb="1" eb="2">
      <t>ヒダリ</t>
    </rPh>
    <rPh sb="12" eb="14">
      <t>キニュウ</t>
    </rPh>
    <rPh sb="19" eb="21">
      <t>ニンズウ</t>
    </rPh>
    <rPh sb="22" eb="24">
      <t>ネンレイ</t>
    </rPh>
    <rPh sb="24" eb="26">
      <t>クブン</t>
    </rPh>
    <rPh sb="26" eb="27">
      <t>オヨ</t>
    </rPh>
    <rPh sb="29" eb="31">
      <t>ショトク</t>
    </rPh>
    <rPh sb="31" eb="32">
      <t>ガク</t>
    </rPh>
    <rPh sb="33" eb="35">
      <t>カヒョウ</t>
    </rPh>
    <rPh sb="39" eb="41">
      <t>シュウケイ</t>
    </rPh>
    <rPh sb="43" eb="45">
      <t>コクミン</t>
    </rPh>
    <rPh sb="45" eb="47">
      <t>ケンコウ</t>
    </rPh>
    <rPh sb="47" eb="50">
      <t>ホケンリョウ</t>
    </rPh>
    <rPh sb="51" eb="53">
      <t>シサン</t>
    </rPh>
    <rPh sb="54" eb="55">
      <t>オコナ</t>
    </rPh>
    <phoneticPr fontId="2"/>
  </si>
  <si>
    <t>　国民健康保険料は、①医療分保険料、②後期高齢者支援分保険料、③介護分保険料の合算額となります。なお、介護分保険料は、第２号被保険者として40歳以上65歳未満の加入者にかかります。</t>
    <rPh sb="1" eb="3">
      <t>コクミン</t>
    </rPh>
    <rPh sb="3" eb="5">
      <t>ケンコウ</t>
    </rPh>
    <rPh sb="5" eb="8">
      <t>ホケンリョウ</t>
    </rPh>
    <rPh sb="11" eb="13">
      <t>イリョウ</t>
    </rPh>
    <rPh sb="13" eb="14">
      <t>ブン</t>
    </rPh>
    <rPh sb="14" eb="17">
      <t>ホケンリョウ</t>
    </rPh>
    <rPh sb="19" eb="21">
      <t>コウキ</t>
    </rPh>
    <rPh sb="21" eb="24">
      <t>コウレイシャ</t>
    </rPh>
    <rPh sb="24" eb="26">
      <t>シエン</t>
    </rPh>
    <rPh sb="26" eb="27">
      <t>ブン</t>
    </rPh>
    <rPh sb="27" eb="30">
      <t>ホケンリョウ</t>
    </rPh>
    <rPh sb="32" eb="34">
      <t>カイゴ</t>
    </rPh>
    <rPh sb="34" eb="35">
      <t>ブン</t>
    </rPh>
    <rPh sb="35" eb="38">
      <t>ホケンリョウ</t>
    </rPh>
    <rPh sb="39" eb="41">
      <t>ガッサン</t>
    </rPh>
    <rPh sb="41" eb="42">
      <t>ガク</t>
    </rPh>
    <rPh sb="51" eb="53">
      <t>カイゴ</t>
    </rPh>
    <rPh sb="53" eb="54">
      <t>ブン</t>
    </rPh>
    <rPh sb="54" eb="57">
      <t>ホケンリョウ</t>
    </rPh>
    <rPh sb="59" eb="60">
      <t>ダイ</t>
    </rPh>
    <rPh sb="61" eb="62">
      <t>ゴウ</t>
    </rPh>
    <rPh sb="62" eb="66">
      <t>ヒホケンシャ</t>
    </rPh>
    <rPh sb="71" eb="72">
      <t>サイ</t>
    </rPh>
    <rPh sb="72" eb="74">
      <t>イジョウ</t>
    </rPh>
    <rPh sb="76" eb="77">
      <t>サイ</t>
    </rPh>
    <rPh sb="77" eb="79">
      <t>ミマン</t>
    </rPh>
    <rPh sb="80" eb="82">
      <t>カニュウ</t>
    </rPh>
    <rPh sb="82" eb="83">
      <t>シャ</t>
    </rPh>
    <phoneticPr fontId="2"/>
  </si>
  <si>
    <t>　</t>
    <phoneticPr fontId="2"/>
  </si>
  <si>
    <t>あなたの世帯の国保加入予定人数</t>
    <phoneticPr fontId="2"/>
  </si>
  <si>
    <t>人</t>
    <rPh sb="0" eb="1">
      <t>ニン</t>
    </rPh>
    <phoneticPr fontId="2"/>
  </si>
  <si>
    <t>入力方法</t>
    <rPh sb="0" eb="2">
      <t>ニュウリョク</t>
    </rPh>
    <rPh sb="2" eb="4">
      <t>ホウホウ</t>
    </rPh>
    <phoneticPr fontId="2"/>
  </si>
  <si>
    <t>医療分（①）</t>
    <rPh sb="0" eb="2">
      <t>イリョウ</t>
    </rPh>
    <rPh sb="2" eb="3">
      <t>ブン</t>
    </rPh>
    <phoneticPr fontId="2"/>
  </si>
  <si>
    <t>後期高齢者
支援分（②）</t>
    <rPh sb="0" eb="2">
      <t>コウキ</t>
    </rPh>
    <rPh sb="2" eb="5">
      <t>コウレイシャ</t>
    </rPh>
    <rPh sb="6" eb="8">
      <t>シエン</t>
    </rPh>
    <rPh sb="8" eb="9">
      <t>ブン</t>
    </rPh>
    <phoneticPr fontId="2"/>
  </si>
  <si>
    <t>介護分（③）</t>
    <rPh sb="0" eb="2">
      <t>カイゴ</t>
    </rPh>
    <rPh sb="2" eb="3">
      <t>ブン</t>
    </rPh>
    <phoneticPr fontId="2"/>
  </si>
  <si>
    <t>内、 未就学児(７歳未満)の人</t>
    <rPh sb="0" eb="1">
      <t>ウチ</t>
    </rPh>
    <rPh sb="3" eb="7">
      <t>ミシュウガクジ</t>
    </rPh>
    <rPh sb="9" eb="12">
      <t>サイミマン</t>
    </rPh>
    <rPh sb="14" eb="15">
      <t>ヒト</t>
    </rPh>
    <phoneticPr fontId="2"/>
  </si>
  <si>
    <t>内、 7歳以上 40歳未満の人</t>
    <rPh sb="0" eb="1">
      <t>ウチ</t>
    </rPh>
    <rPh sb="4" eb="5">
      <t>サイ</t>
    </rPh>
    <rPh sb="5" eb="7">
      <t>イジョウ</t>
    </rPh>
    <rPh sb="10" eb="11">
      <t>サイ</t>
    </rPh>
    <rPh sb="11" eb="13">
      <t>ミマン</t>
    </rPh>
    <rPh sb="14" eb="15">
      <t>ヒト</t>
    </rPh>
    <phoneticPr fontId="2"/>
  </si>
  <si>
    <t>内、40歳以上 65歳未満の人</t>
    <rPh sb="0" eb="1">
      <t>ウチ</t>
    </rPh>
    <rPh sb="4" eb="5">
      <t>サイ</t>
    </rPh>
    <rPh sb="5" eb="7">
      <t>イジョウ</t>
    </rPh>
    <rPh sb="10" eb="11">
      <t>サイ</t>
    </rPh>
    <rPh sb="11" eb="13">
      <t>ミマン</t>
    </rPh>
    <rPh sb="14" eb="15">
      <t>ヒト</t>
    </rPh>
    <phoneticPr fontId="2"/>
  </si>
  <si>
    <t>所得割率</t>
    <rPh sb="0" eb="2">
      <t>ショトク</t>
    </rPh>
    <rPh sb="2" eb="3">
      <t>ワリ</t>
    </rPh>
    <rPh sb="3" eb="4">
      <t>リツ</t>
    </rPh>
    <phoneticPr fontId="2"/>
  </si>
  <si>
    <t>世帯主は加入の有無を問わず所得の情報が必要になりますので、必ずご入力ください。</t>
    <rPh sb="0" eb="3">
      <t>セタイヌシ</t>
    </rPh>
    <rPh sb="4" eb="6">
      <t>カニュウ</t>
    </rPh>
    <rPh sb="7" eb="9">
      <t>ウム</t>
    </rPh>
    <rPh sb="10" eb="11">
      <t>ト</t>
    </rPh>
    <rPh sb="13" eb="15">
      <t>ショトク</t>
    </rPh>
    <rPh sb="16" eb="18">
      <t>ジョウホウ</t>
    </rPh>
    <rPh sb="19" eb="21">
      <t>ヒツヨウ</t>
    </rPh>
    <rPh sb="29" eb="30">
      <t>カナラ</t>
    </rPh>
    <rPh sb="32" eb="34">
      <t>ニュウリョク</t>
    </rPh>
    <phoneticPr fontId="2"/>
  </si>
  <si>
    <t>内、65歳以上 74歳未満の人</t>
    <rPh sb="0" eb="1">
      <t>ウチ</t>
    </rPh>
    <rPh sb="4" eb="5">
      <t>サイ</t>
    </rPh>
    <rPh sb="5" eb="7">
      <t>イジョウ</t>
    </rPh>
    <rPh sb="10" eb="11">
      <t>サイ</t>
    </rPh>
    <rPh sb="11" eb="13">
      <t>ミマン</t>
    </rPh>
    <rPh sb="14" eb="15">
      <t>ヒト</t>
    </rPh>
    <phoneticPr fontId="2"/>
  </si>
  <si>
    <t>給与所得者等の人数</t>
    <rPh sb="0" eb="2">
      <t>キュウヨ</t>
    </rPh>
    <rPh sb="2" eb="4">
      <t>ショトク</t>
    </rPh>
    <rPh sb="4" eb="5">
      <t>シャ</t>
    </rPh>
    <rPh sb="5" eb="6">
      <t>トウ</t>
    </rPh>
    <rPh sb="7" eb="9">
      <t>ニンズウ</t>
    </rPh>
    <phoneticPr fontId="2"/>
  </si>
  <si>
    <r>
      <t xml:space="preserve">均等割額
</t>
    </r>
    <r>
      <rPr>
        <sz val="8"/>
        <color theme="1"/>
        <rFont val="游ゴシック"/>
        <family val="3"/>
        <charset val="128"/>
        <scheme val="minor"/>
      </rPr>
      <t>（一人当たり）</t>
    </r>
    <rPh sb="0" eb="2">
      <t>キントウ</t>
    </rPh>
    <rPh sb="2" eb="3">
      <t>ワリ</t>
    </rPh>
    <rPh sb="3" eb="4">
      <t>ガク</t>
    </rPh>
    <rPh sb="6" eb="7">
      <t>イチ</t>
    </rPh>
    <rPh sb="7" eb="8">
      <t>ヒト</t>
    </rPh>
    <rPh sb="8" eb="9">
      <t>ア</t>
    </rPh>
    <phoneticPr fontId="2"/>
  </si>
  <si>
    <t>27600円</t>
    <rPh sb="5" eb="6">
      <t>エン</t>
    </rPh>
    <phoneticPr fontId="2"/>
  </si>
  <si>
    <t>11500円</t>
    <rPh sb="5" eb="6">
      <t>エン</t>
    </rPh>
    <phoneticPr fontId="2"/>
  </si>
  <si>
    <t>16900円</t>
    <rPh sb="5" eb="6">
      <t>エン</t>
    </rPh>
    <phoneticPr fontId="2"/>
  </si>
  <si>
    <t>《　入力欄　》</t>
    <rPh sb="2" eb="4">
      <t>ニュウリョク</t>
    </rPh>
    <rPh sb="4" eb="5">
      <t>ラン</t>
    </rPh>
    <phoneticPr fontId="2"/>
  </si>
  <si>
    <t>所得割基準算定額（医療・支援）</t>
    <rPh sb="0" eb="2">
      <t>ショトク</t>
    </rPh>
    <rPh sb="2" eb="3">
      <t>ワリ</t>
    </rPh>
    <rPh sb="3" eb="5">
      <t>キジュン</t>
    </rPh>
    <rPh sb="5" eb="7">
      <t>サンテイ</t>
    </rPh>
    <rPh sb="7" eb="8">
      <t>ガク</t>
    </rPh>
    <rPh sb="9" eb="10">
      <t>イ</t>
    </rPh>
    <rPh sb="10" eb="11">
      <t>リョウ</t>
    </rPh>
    <rPh sb="12" eb="14">
      <t>シエン</t>
    </rPh>
    <phoneticPr fontId="2"/>
  </si>
  <si>
    <t>円</t>
    <rPh sb="0" eb="1">
      <t>エン</t>
    </rPh>
    <phoneticPr fontId="2"/>
  </si>
  <si>
    <r>
      <t xml:space="preserve">平等割額
</t>
    </r>
    <r>
      <rPr>
        <sz val="8"/>
        <color theme="1"/>
        <rFont val="游ゴシック"/>
        <family val="3"/>
        <charset val="128"/>
        <scheme val="minor"/>
      </rPr>
      <t>（一世帯当たり）</t>
    </r>
    <rPh sb="0" eb="2">
      <t>ビョウドウ</t>
    </rPh>
    <rPh sb="7" eb="9">
      <t>セタイ</t>
    </rPh>
    <phoneticPr fontId="2"/>
  </si>
  <si>
    <t>20,000円</t>
    <rPh sb="6" eb="7">
      <t>エン</t>
    </rPh>
    <phoneticPr fontId="2"/>
  </si>
  <si>
    <t>8,400円</t>
    <rPh sb="5" eb="6">
      <t>エン</t>
    </rPh>
    <phoneticPr fontId="2"/>
  </si>
  <si>
    <t>―</t>
    <phoneticPr fontId="2"/>
  </si>
  <si>
    <t>○　世帯主</t>
    <rPh sb="2" eb="5">
      <t>セタイヌシ</t>
    </rPh>
    <phoneticPr fontId="2"/>
  </si>
  <si>
    <t>○　１人目</t>
    <rPh sb="3" eb="4">
      <t>ニン</t>
    </rPh>
    <rPh sb="4" eb="5">
      <t>メ</t>
    </rPh>
    <phoneticPr fontId="2"/>
  </si>
  <si>
    <t>給与収入額</t>
    <rPh sb="0" eb="2">
      <t>キュウヨ</t>
    </rPh>
    <rPh sb="2" eb="4">
      <t>シュウニュウ</t>
    </rPh>
    <rPh sb="4" eb="5">
      <t>ガク</t>
    </rPh>
    <phoneticPr fontId="2"/>
  </si>
  <si>
    <t>所得割基準算定額（介護）</t>
    <rPh sb="0" eb="2">
      <t>ショトク</t>
    </rPh>
    <rPh sb="2" eb="3">
      <t>ワリ</t>
    </rPh>
    <rPh sb="3" eb="5">
      <t>キジュン</t>
    </rPh>
    <rPh sb="5" eb="7">
      <t>サンテイ</t>
    </rPh>
    <rPh sb="7" eb="8">
      <t>ガク</t>
    </rPh>
    <rPh sb="9" eb="11">
      <t>カイゴ</t>
    </rPh>
    <phoneticPr fontId="2"/>
  </si>
  <si>
    <t>賦課限度額</t>
    <rPh sb="0" eb="2">
      <t>フカ</t>
    </rPh>
    <rPh sb="2" eb="4">
      <t>ゲンド</t>
    </rPh>
    <rPh sb="4" eb="5">
      <t>ガク</t>
    </rPh>
    <phoneticPr fontId="2"/>
  </si>
  <si>
    <t>650000円</t>
    <rPh sb="6" eb="7">
      <t>エン</t>
    </rPh>
    <phoneticPr fontId="2"/>
  </si>
  <si>
    <t>220000円</t>
    <rPh sb="6" eb="7">
      <t>エン</t>
    </rPh>
    <phoneticPr fontId="2"/>
  </si>
  <si>
    <t>170,000円</t>
    <rPh sb="7" eb="8">
      <t>エン</t>
    </rPh>
    <phoneticPr fontId="2"/>
  </si>
  <si>
    <t>年金収入額</t>
    <rPh sb="0" eb="2">
      <t>ネンキン</t>
    </rPh>
    <rPh sb="2" eb="4">
      <t>シュウニュウ</t>
    </rPh>
    <rPh sb="4" eb="5">
      <t>ガク</t>
    </rPh>
    <phoneticPr fontId="2"/>
  </si>
  <si>
    <t>その他所得額</t>
    <rPh sb="2" eb="3">
      <t>タ</t>
    </rPh>
    <rPh sb="3" eb="5">
      <t>ショトク</t>
    </rPh>
    <rPh sb="5" eb="6">
      <t>ガク</t>
    </rPh>
    <phoneticPr fontId="2"/>
  </si>
  <si>
    <t>軽減判定所得</t>
    <rPh sb="0" eb="2">
      <t>ケイゲン</t>
    </rPh>
    <rPh sb="2" eb="4">
      <t>ハンテイ</t>
    </rPh>
    <rPh sb="4" eb="6">
      <t>ショトク</t>
    </rPh>
    <phoneticPr fontId="2"/>
  </si>
  <si>
    <t>総所得金額</t>
    <rPh sb="0" eb="3">
      <t>ソウショトク</t>
    </rPh>
    <rPh sb="3" eb="5">
      <t>キンガク</t>
    </rPh>
    <phoneticPr fontId="2"/>
  </si>
  <si>
    <t>均等割・平等割の法定軽減</t>
    <rPh sb="0" eb="3">
      <t>キントウワリ</t>
    </rPh>
    <rPh sb="4" eb="6">
      <t>ビョウドウ</t>
    </rPh>
    <rPh sb="6" eb="7">
      <t>ワリ</t>
    </rPh>
    <rPh sb="8" eb="10">
      <t>ホウテイ</t>
    </rPh>
    <rPh sb="10" eb="12">
      <t>ケイゲン</t>
    </rPh>
    <phoneticPr fontId="2"/>
  </si>
  <si>
    <t>（</t>
    <phoneticPr fontId="2"/>
  </si>
  <si>
    <t>）</t>
    <phoneticPr fontId="2"/>
  </si>
  <si>
    <t>　世帯主と加入予定者全員の令和３年中所得の合計額が下表の"あなたの世帯の法定軽減基準金額（※1）"以下の場合、均等割額・平等割額が軽減されます。</t>
    <rPh sb="1" eb="4">
      <t>セタイヌシ</t>
    </rPh>
    <rPh sb="5" eb="7">
      <t>カニュウ</t>
    </rPh>
    <rPh sb="7" eb="9">
      <t>ヨテイ</t>
    </rPh>
    <rPh sb="9" eb="10">
      <t>シャ</t>
    </rPh>
    <rPh sb="10" eb="12">
      <t>ゼンイン</t>
    </rPh>
    <rPh sb="13" eb="15">
      <t>レイワ</t>
    </rPh>
    <rPh sb="16" eb="17">
      <t>ネン</t>
    </rPh>
    <rPh sb="17" eb="18">
      <t>チュウ</t>
    </rPh>
    <rPh sb="18" eb="20">
      <t>ショトク</t>
    </rPh>
    <rPh sb="21" eb="23">
      <t>ゴウケイ</t>
    </rPh>
    <rPh sb="23" eb="24">
      <t>ガク</t>
    </rPh>
    <rPh sb="25" eb="27">
      <t>カヒョウ</t>
    </rPh>
    <rPh sb="49" eb="51">
      <t>イカ</t>
    </rPh>
    <rPh sb="52" eb="54">
      <t>バアイ</t>
    </rPh>
    <rPh sb="55" eb="57">
      <t>キントウ</t>
    </rPh>
    <rPh sb="57" eb="58">
      <t>ワリ</t>
    </rPh>
    <rPh sb="58" eb="59">
      <t>ガク</t>
    </rPh>
    <rPh sb="60" eb="62">
      <t>ビョウドウ</t>
    </rPh>
    <rPh sb="62" eb="63">
      <t>ワリ</t>
    </rPh>
    <rPh sb="63" eb="64">
      <t>ガク</t>
    </rPh>
    <rPh sb="65" eb="67">
      <t>ケイゲン</t>
    </rPh>
    <phoneticPr fontId="2"/>
  </si>
  <si>
    <t>○　２人目</t>
    <phoneticPr fontId="2"/>
  </si>
  <si>
    <t>○　３人目</t>
    <phoneticPr fontId="2"/>
  </si>
  <si>
    <t>注）試算の注意事項</t>
    <phoneticPr fontId="2"/>
  </si>
  <si>
    <t>※　この試算結果はあくまで試算であり、実際の保険料と異なる場合があ
　　ります。
※　以下の場合、正しく試算することができません。下記お問合せ先まで
　　ご連絡くださいますようお願いいたします。</t>
    <rPh sb="4" eb="6">
      <t>シサン</t>
    </rPh>
    <rPh sb="6" eb="8">
      <t>ケッカ</t>
    </rPh>
    <rPh sb="13" eb="15">
      <t>シサン</t>
    </rPh>
    <rPh sb="19" eb="21">
      <t>ジッサイ</t>
    </rPh>
    <rPh sb="22" eb="25">
      <t>ホケンリョウ</t>
    </rPh>
    <rPh sb="26" eb="27">
      <t>コト</t>
    </rPh>
    <rPh sb="29" eb="31">
      <t>バアイ</t>
    </rPh>
    <rPh sb="43" eb="45">
      <t>イカ</t>
    </rPh>
    <rPh sb="46" eb="48">
      <t>バアイ</t>
    </rPh>
    <rPh sb="49" eb="50">
      <t>タダ</t>
    </rPh>
    <rPh sb="52" eb="54">
      <t>シサン</t>
    </rPh>
    <rPh sb="65" eb="67">
      <t>カキ</t>
    </rPh>
    <rPh sb="68" eb="70">
      <t>トイアワ</t>
    </rPh>
    <rPh sb="71" eb="72">
      <t>サキ</t>
    </rPh>
    <rPh sb="78" eb="80">
      <t>レンラク</t>
    </rPh>
    <rPh sb="89" eb="90">
      <t>ネガ</t>
    </rPh>
    <phoneticPr fontId="2"/>
  </si>
  <si>
    <t>軽減割合</t>
    <rPh sb="0" eb="2">
      <t>ケイゲン</t>
    </rPh>
    <rPh sb="2" eb="4">
      <t>ワリアイ</t>
    </rPh>
    <phoneticPr fontId="2"/>
  </si>
  <si>
    <t>法定軽減基準金額</t>
    <rPh sb="0" eb="2">
      <t>ホウテイ</t>
    </rPh>
    <rPh sb="2" eb="4">
      <t>ケイゲン</t>
    </rPh>
    <rPh sb="4" eb="6">
      <t>キジュン</t>
    </rPh>
    <rPh sb="6" eb="8">
      <t>キンガク</t>
    </rPh>
    <phoneticPr fontId="2"/>
  </si>
  <si>
    <t>あなたの世帯の
法定軽減基準金額（※1）</t>
    <rPh sb="4" eb="6">
      <t>セタイ</t>
    </rPh>
    <rPh sb="8" eb="10">
      <t>ホウテイ</t>
    </rPh>
    <rPh sb="10" eb="12">
      <t>ケイゲン</t>
    </rPh>
    <rPh sb="12" eb="14">
      <t>キジュン</t>
    </rPh>
    <rPh sb="14" eb="16">
      <t>キンガク</t>
    </rPh>
    <phoneticPr fontId="2"/>
  </si>
  <si>
    <t>７割軽減</t>
    <rPh sb="1" eb="2">
      <t>ワリ</t>
    </rPh>
    <rPh sb="2" eb="4">
      <t>ケイゲン</t>
    </rPh>
    <phoneticPr fontId="2"/>
  </si>
  <si>
    <t>430,000円
+100,000円×（給与所得者等の数－１）</t>
    <rPh sb="7" eb="8">
      <t>エン</t>
    </rPh>
    <rPh sb="17" eb="18">
      <t>エン</t>
    </rPh>
    <rPh sb="20" eb="22">
      <t>キュウヨ</t>
    </rPh>
    <rPh sb="22" eb="24">
      <t>ショトク</t>
    </rPh>
    <rPh sb="24" eb="25">
      <t>シャ</t>
    </rPh>
    <rPh sb="25" eb="26">
      <t>トウ</t>
    </rPh>
    <rPh sb="27" eb="28">
      <t>カズ</t>
    </rPh>
    <phoneticPr fontId="2"/>
  </si>
  <si>
    <t>○　４人目</t>
    <phoneticPr fontId="2"/>
  </si>
  <si>
    <t>○　５人目</t>
    <phoneticPr fontId="2"/>
  </si>
  <si>
    <t>・年度途中に加入者が40歳に到達し介護保険第２号被保険者となる
　場合、同じく65歳に到達し介護保険第１号被保険者となる場合、
　同じく75歳に到達し後期高齢者医療保険の被保険者となる場合。
・年度途中に天理市を転出したり、世帯主を変更するなどの住民異
　動がある場合。
・加入者の所得に事業所得等があり青色専従者控除を受けているま
　たは、専従者給与収入を得ている場合。
・非自発的失業、災害等により保険料の減免が適用になる場合。</t>
    <rPh sb="36" eb="37">
      <t>オナ</t>
    </rPh>
    <rPh sb="41" eb="42">
      <t>サイ</t>
    </rPh>
    <rPh sb="43" eb="45">
      <t>トウタツ</t>
    </rPh>
    <rPh sb="46" eb="50">
      <t>カイゴホケン</t>
    </rPh>
    <rPh sb="50" eb="51">
      <t>ダイ</t>
    </rPh>
    <rPh sb="52" eb="53">
      <t>ゴウ</t>
    </rPh>
    <rPh sb="53" eb="57">
      <t>ヒホケンシャ</t>
    </rPh>
    <rPh sb="60" eb="62">
      <t>バアイ</t>
    </rPh>
    <rPh sb="65" eb="66">
      <t>オナ</t>
    </rPh>
    <rPh sb="70" eb="71">
      <t>サイ</t>
    </rPh>
    <rPh sb="72" eb="74">
      <t>トウタツ</t>
    </rPh>
    <rPh sb="75" eb="77">
      <t>コウキ</t>
    </rPh>
    <rPh sb="77" eb="78">
      <t>ダカ</t>
    </rPh>
    <rPh sb="78" eb="79">
      <t>トシ</t>
    </rPh>
    <rPh sb="79" eb="80">
      <t>シャ</t>
    </rPh>
    <rPh sb="80" eb="82">
      <t>イリョウ</t>
    </rPh>
    <rPh sb="82" eb="84">
      <t>ホケン</t>
    </rPh>
    <rPh sb="85" eb="89">
      <t>ヒホケンシャ</t>
    </rPh>
    <rPh sb="92" eb="94">
      <t>バアイ</t>
    </rPh>
    <rPh sb="97" eb="99">
      <t>ネンド</t>
    </rPh>
    <rPh sb="99" eb="101">
      <t>トチュウ</t>
    </rPh>
    <rPh sb="102" eb="105">
      <t>テンリシ</t>
    </rPh>
    <rPh sb="123" eb="125">
      <t>ジュウミン</t>
    </rPh>
    <rPh sb="132" eb="134">
      <t>バアイ</t>
    </rPh>
    <rPh sb="137" eb="140">
      <t>カニュウシャ</t>
    </rPh>
    <rPh sb="141" eb="143">
      <t>ショトク</t>
    </rPh>
    <rPh sb="176" eb="178">
      <t>シュウニュウ</t>
    </rPh>
    <rPh sb="179" eb="180">
      <t>エ</t>
    </rPh>
    <rPh sb="183" eb="185">
      <t>バアイ</t>
    </rPh>
    <rPh sb="188" eb="189">
      <t>ヒ</t>
    </rPh>
    <rPh sb="189" eb="192">
      <t>ジハツテキ</t>
    </rPh>
    <rPh sb="192" eb="194">
      <t>シツギョウ</t>
    </rPh>
    <rPh sb="195" eb="197">
      <t>サイガイ</t>
    </rPh>
    <rPh sb="197" eb="198">
      <t>トウ</t>
    </rPh>
    <rPh sb="201" eb="204">
      <t>ホケンリョウ</t>
    </rPh>
    <rPh sb="205" eb="207">
      <t>ゲンメン</t>
    </rPh>
    <rPh sb="208" eb="210">
      <t>テキヨウ</t>
    </rPh>
    <rPh sb="213" eb="215">
      <t>バアイ</t>
    </rPh>
    <phoneticPr fontId="2"/>
  </si>
  <si>
    <t>５割軽減</t>
    <rPh sb="1" eb="2">
      <t>ワリ</t>
    </rPh>
    <rPh sb="2" eb="4">
      <t>ケイゲン</t>
    </rPh>
    <phoneticPr fontId="2"/>
  </si>
  <si>
    <t>430,000円+295,000円×被保険者数
+100,000円×（給与所得者等の数－１）</t>
    <rPh sb="7" eb="8">
      <t>エン</t>
    </rPh>
    <rPh sb="16" eb="17">
      <t>エン</t>
    </rPh>
    <rPh sb="18" eb="22">
      <t>ヒホケンシャ</t>
    </rPh>
    <rPh sb="22" eb="23">
      <t>スウ</t>
    </rPh>
    <phoneticPr fontId="2"/>
  </si>
  <si>
    <t>２割軽減</t>
    <rPh sb="1" eb="2">
      <t>ワリ</t>
    </rPh>
    <rPh sb="2" eb="4">
      <t>ケイゲン</t>
    </rPh>
    <phoneticPr fontId="2"/>
  </si>
  <si>
    <t>430,000円+545,000円×被保険者数
+100,000円×（給与所得者等の数－１）</t>
    <rPh sb="7" eb="8">
      <t>エン</t>
    </rPh>
    <rPh sb="16" eb="17">
      <t>エン</t>
    </rPh>
    <rPh sb="18" eb="22">
      <t>ヒホケンシャ</t>
    </rPh>
    <rPh sb="22" eb="23">
      <t>スウ</t>
    </rPh>
    <phoneticPr fontId="2"/>
  </si>
  <si>
    <t>○　６人目</t>
    <phoneticPr fontId="2"/>
  </si>
  <si>
    <t>○　７人目</t>
    <phoneticPr fontId="2"/>
  </si>
  <si>
    <t>※　世帯主が国民健康保険に加入されない場合でも軽減判定の際の所得に含まれます。
※　事業所得等があり青色専従者控除を受けている人は、控除分を必要経費に含めることができません。
※　青色専従者の専従者給与所得分は法定軽減判定の所得に含まれません。
※　令和４年１月１日時点で65歳以上の公的年金所得がある人は、最大15万円の控除があります。</t>
    <rPh sb="2" eb="5">
      <t>セタイヌシ</t>
    </rPh>
    <rPh sb="6" eb="8">
      <t>コクミン</t>
    </rPh>
    <rPh sb="8" eb="10">
      <t>ケンコウ</t>
    </rPh>
    <rPh sb="10" eb="12">
      <t>ホケン</t>
    </rPh>
    <rPh sb="13" eb="15">
      <t>カニュウ</t>
    </rPh>
    <rPh sb="19" eb="21">
      <t>バアイ</t>
    </rPh>
    <rPh sb="23" eb="25">
      <t>ケイゲン</t>
    </rPh>
    <rPh sb="25" eb="27">
      <t>ハンテイ</t>
    </rPh>
    <rPh sb="28" eb="29">
      <t>サイ</t>
    </rPh>
    <rPh sb="30" eb="32">
      <t>ショトク</t>
    </rPh>
    <rPh sb="33" eb="34">
      <t>フク</t>
    </rPh>
    <rPh sb="42" eb="44">
      <t>ジギョウ</t>
    </rPh>
    <rPh sb="44" eb="46">
      <t>ショトク</t>
    </rPh>
    <rPh sb="46" eb="47">
      <t>トウ</t>
    </rPh>
    <rPh sb="50" eb="52">
      <t>アオイロ</t>
    </rPh>
    <rPh sb="52" eb="55">
      <t>センジュウシャ</t>
    </rPh>
    <rPh sb="55" eb="57">
      <t>コウジョ</t>
    </rPh>
    <rPh sb="58" eb="59">
      <t>ウ</t>
    </rPh>
    <rPh sb="63" eb="64">
      <t>ヒト</t>
    </rPh>
    <rPh sb="66" eb="68">
      <t>コウジョ</t>
    </rPh>
    <rPh sb="68" eb="69">
      <t>ブン</t>
    </rPh>
    <rPh sb="70" eb="72">
      <t>ヒツヨウ</t>
    </rPh>
    <rPh sb="72" eb="74">
      <t>ケイヒ</t>
    </rPh>
    <rPh sb="75" eb="76">
      <t>フク</t>
    </rPh>
    <rPh sb="90" eb="92">
      <t>アオイロ</t>
    </rPh>
    <rPh sb="92" eb="95">
      <t>センジュウシャ</t>
    </rPh>
    <rPh sb="96" eb="99">
      <t>センジュウシャ</t>
    </rPh>
    <rPh sb="99" eb="101">
      <t>キュウヨ</t>
    </rPh>
    <rPh sb="101" eb="103">
      <t>ショトク</t>
    </rPh>
    <rPh sb="103" eb="104">
      <t>ブン</t>
    </rPh>
    <rPh sb="105" eb="107">
      <t>ホウテイ</t>
    </rPh>
    <rPh sb="107" eb="109">
      <t>ケイゲン</t>
    </rPh>
    <rPh sb="109" eb="111">
      <t>ハンテイ</t>
    </rPh>
    <rPh sb="112" eb="114">
      <t>ショトク</t>
    </rPh>
    <rPh sb="115" eb="116">
      <t>フク</t>
    </rPh>
    <rPh sb="125" eb="127">
      <t>レイワ</t>
    </rPh>
    <rPh sb="128" eb="129">
      <t>ネン</t>
    </rPh>
    <rPh sb="130" eb="131">
      <t>ガツ</t>
    </rPh>
    <rPh sb="132" eb="133">
      <t>ニチ</t>
    </rPh>
    <rPh sb="133" eb="135">
      <t>ジテン</t>
    </rPh>
    <rPh sb="138" eb="139">
      <t>サイ</t>
    </rPh>
    <rPh sb="139" eb="141">
      <t>イジョウ</t>
    </rPh>
    <rPh sb="142" eb="144">
      <t>コウテキ</t>
    </rPh>
    <rPh sb="144" eb="146">
      <t>ネンキン</t>
    </rPh>
    <rPh sb="146" eb="148">
      <t>ショトク</t>
    </rPh>
    <rPh sb="151" eb="152">
      <t>ヒト</t>
    </rPh>
    <rPh sb="154" eb="156">
      <t>サイダイ</t>
    </rPh>
    <rPh sb="158" eb="160">
      <t>マンエン</t>
    </rPh>
    <rPh sb="161" eb="163">
      <t>コウジョ</t>
    </rPh>
    <phoneticPr fontId="2"/>
  </si>
  <si>
    <t>試算結果</t>
    <rPh sb="0" eb="2">
      <t>シサン</t>
    </rPh>
    <rPh sb="2" eb="4">
      <t>ケッカ</t>
    </rPh>
    <phoneticPr fontId="2"/>
  </si>
  <si>
    <t>①</t>
    <phoneticPr fontId="2"/>
  </si>
  <si>
    <t>医療分保険料</t>
    <phoneticPr fontId="2"/>
  </si>
  <si>
    <t>②</t>
    <phoneticPr fontId="2"/>
  </si>
  <si>
    <t>後期高齢者医療支援分保険料</t>
    <phoneticPr fontId="2"/>
  </si>
  <si>
    <t>お問い合わせ先</t>
    <rPh sb="1" eb="2">
      <t>ト</t>
    </rPh>
    <rPh sb="3" eb="4">
      <t>ア</t>
    </rPh>
    <rPh sb="6" eb="7">
      <t>サキ</t>
    </rPh>
    <phoneticPr fontId="2"/>
  </si>
  <si>
    <r>
      <rPr>
        <sz val="9"/>
        <color rgb="FFFF0000"/>
        <rFont val="游ゴシック"/>
        <family val="3"/>
        <charset val="128"/>
        <scheme val="minor"/>
      </rPr>
      <t>※　給与・年金は収入額（総支給額）を記入してください。その他所得（事業所得、農業所得、不動
　　産所得等）がある人は確定申告書等を基に所得額を記入してください。</t>
    </r>
    <r>
      <rPr>
        <sz val="9"/>
        <color theme="1"/>
        <rFont val="游ゴシック"/>
        <family val="3"/>
        <charset val="128"/>
        <scheme val="minor"/>
      </rPr>
      <t xml:space="preserve">
※　75歳以上の人は後期高齢者医療保険に加入となり、国民健康保険加入の対象ではありません。
※　総所得金額等とは、総所得金額（事業所得や給与所得などの「総合所得」）のほか山林所得、土
　　地・建物に係る譲渡所得（特別控除後）、株式等に係る譲渡所得、先物取引に係る雑所得等の合
　　算額となります。なお、退職所得は含まれません。</t>
    </r>
    <rPh sb="2" eb="4">
      <t>キュウヨ</t>
    </rPh>
    <rPh sb="5" eb="7">
      <t>ネンキン</t>
    </rPh>
    <rPh sb="8" eb="10">
      <t>シュウニュウ</t>
    </rPh>
    <rPh sb="10" eb="11">
      <t>ガク</t>
    </rPh>
    <rPh sb="12" eb="13">
      <t>ソウ</t>
    </rPh>
    <rPh sb="13" eb="16">
      <t>シキュウガク</t>
    </rPh>
    <rPh sb="18" eb="20">
      <t>キニュウ</t>
    </rPh>
    <rPh sb="29" eb="30">
      <t>タ</t>
    </rPh>
    <rPh sb="30" eb="32">
      <t>ショトク</t>
    </rPh>
    <rPh sb="33" eb="35">
      <t>ジギョウ</t>
    </rPh>
    <rPh sb="35" eb="37">
      <t>ショトク</t>
    </rPh>
    <rPh sb="38" eb="40">
      <t>ノウギョウ</t>
    </rPh>
    <rPh sb="40" eb="42">
      <t>ショトク</t>
    </rPh>
    <rPh sb="49" eb="51">
      <t>ショトク</t>
    </rPh>
    <rPh sb="51" eb="52">
      <t>トウ</t>
    </rPh>
    <rPh sb="56" eb="57">
      <t>ヒト</t>
    </rPh>
    <rPh sb="58" eb="60">
      <t>カクテイ</t>
    </rPh>
    <rPh sb="60" eb="62">
      <t>シンコク</t>
    </rPh>
    <rPh sb="62" eb="63">
      <t>ショ</t>
    </rPh>
    <rPh sb="63" eb="64">
      <t>トウ</t>
    </rPh>
    <rPh sb="65" eb="66">
      <t>モト</t>
    </rPh>
    <rPh sb="67" eb="69">
      <t>ショトク</t>
    </rPh>
    <rPh sb="69" eb="70">
      <t>ガク</t>
    </rPh>
    <rPh sb="71" eb="73">
      <t>キニュウ</t>
    </rPh>
    <rPh sb="129" eb="132">
      <t>ソウショトク</t>
    </rPh>
    <rPh sb="132" eb="134">
      <t>キンガク</t>
    </rPh>
    <rPh sb="134" eb="135">
      <t>トウ</t>
    </rPh>
    <rPh sb="138" eb="141">
      <t>ソウショトク</t>
    </rPh>
    <rPh sb="141" eb="143">
      <t>キンガク</t>
    </rPh>
    <rPh sb="144" eb="146">
      <t>ジギョウ</t>
    </rPh>
    <rPh sb="146" eb="148">
      <t>ショトク</t>
    </rPh>
    <rPh sb="149" eb="151">
      <t>キュウヨ</t>
    </rPh>
    <rPh sb="151" eb="153">
      <t>ショトク</t>
    </rPh>
    <rPh sb="157" eb="159">
      <t>ソウゴウ</t>
    </rPh>
    <rPh sb="168" eb="170">
      <t>ショトク</t>
    </rPh>
    <rPh sb="177" eb="179">
      <t>タテモノ</t>
    </rPh>
    <rPh sb="180" eb="181">
      <t>カカ</t>
    </rPh>
    <rPh sb="182" eb="184">
      <t>ジョウト</t>
    </rPh>
    <rPh sb="184" eb="186">
      <t>ショトク</t>
    </rPh>
    <rPh sb="187" eb="189">
      <t>トクベツ</t>
    </rPh>
    <rPh sb="189" eb="191">
      <t>コウジョ</t>
    </rPh>
    <rPh sb="191" eb="192">
      <t>ゴ</t>
    </rPh>
    <rPh sb="194" eb="196">
      <t>カブシキ</t>
    </rPh>
    <rPh sb="196" eb="197">
      <t>トウ</t>
    </rPh>
    <rPh sb="198" eb="199">
      <t>カカ</t>
    </rPh>
    <rPh sb="200" eb="202">
      <t>ジョウト</t>
    </rPh>
    <rPh sb="202" eb="204">
      <t>ショトク</t>
    </rPh>
    <rPh sb="205" eb="207">
      <t>サキモノ</t>
    </rPh>
    <rPh sb="210" eb="211">
      <t>カカ</t>
    </rPh>
    <rPh sb="212" eb="215">
      <t>ザツショトク</t>
    </rPh>
    <rPh sb="215" eb="216">
      <t>トウ</t>
    </rPh>
    <rPh sb="222" eb="223">
      <t>ガク</t>
    </rPh>
    <rPh sb="232" eb="234">
      <t>タイショク</t>
    </rPh>
    <rPh sb="237" eb="238">
      <t>フク</t>
    </rPh>
    <phoneticPr fontId="2"/>
  </si>
  <si>
    <t>③</t>
    <phoneticPr fontId="2"/>
  </si>
  <si>
    <t>介護分保険料</t>
    <phoneticPr fontId="2"/>
  </si>
  <si>
    <t>年間保険料額</t>
    <rPh sb="0" eb="2">
      <t>ネンカン</t>
    </rPh>
    <rPh sb="2" eb="5">
      <t>ホケンリョウ</t>
    </rPh>
    <rPh sb="5" eb="6">
      <t>ガク</t>
    </rPh>
    <phoneticPr fontId="2"/>
  </si>
  <si>
    <t>世帯主</t>
    <rPh sb="0" eb="3">
      <t>セタイヌシ</t>
    </rPh>
    <phoneticPr fontId="2"/>
  </si>
  <si>
    <t>１人目</t>
    <rPh sb="1" eb="2">
      <t>ニン</t>
    </rPh>
    <rPh sb="2" eb="3">
      <t>メ</t>
    </rPh>
    <phoneticPr fontId="2"/>
  </si>
  <si>
    <t>２人目</t>
    <rPh sb="1" eb="2">
      <t>ニン</t>
    </rPh>
    <rPh sb="2" eb="3">
      <t>メ</t>
    </rPh>
    <phoneticPr fontId="2"/>
  </si>
  <si>
    <t>３人目</t>
    <rPh sb="1" eb="2">
      <t>ニン</t>
    </rPh>
    <rPh sb="2" eb="3">
      <t>メ</t>
    </rPh>
    <phoneticPr fontId="2"/>
  </si>
  <si>
    <t>65以下</t>
    <rPh sb="2" eb="4">
      <t>イカ</t>
    </rPh>
    <phoneticPr fontId="2"/>
  </si>
  <si>
    <t>130未満</t>
    <rPh sb="3" eb="5">
      <t>ミマン</t>
    </rPh>
    <phoneticPr fontId="2"/>
  </si>
  <si>
    <t>130以上410未満</t>
    <rPh sb="3" eb="5">
      <t>イジョウ</t>
    </rPh>
    <rPh sb="8" eb="10">
      <t>ミマン</t>
    </rPh>
    <phoneticPr fontId="2"/>
  </si>
  <si>
    <t>410以上770未満</t>
    <rPh sb="3" eb="5">
      <t>イジョウ</t>
    </rPh>
    <rPh sb="8" eb="10">
      <t>ミマン</t>
    </rPh>
    <phoneticPr fontId="2"/>
  </si>
  <si>
    <t>770以上1000未満</t>
    <rPh sb="3" eb="5">
      <t>イジョウ</t>
    </rPh>
    <rPh sb="9" eb="11">
      <t>ミマン</t>
    </rPh>
    <phoneticPr fontId="2"/>
  </si>
  <si>
    <t>10000以上</t>
    <rPh sb="5" eb="7">
      <t>イジョウ</t>
    </rPh>
    <phoneticPr fontId="2"/>
  </si>
  <si>
    <t>最大値</t>
    <rPh sb="0" eb="3">
      <t>サイダイチ</t>
    </rPh>
    <phoneticPr fontId="2"/>
  </si>
  <si>
    <t>65以上</t>
    <rPh sb="2" eb="4">
      <t>イジョウ</t>
    </rPh>
    <phoneticPr fontId="2"/>
  </si>
  <si>
    <t>330未満</t>
    <rPh sb="3" eb="5">
      <t>ミマン</t>
    </rPh>
    <phoneticPr fontId="2"/>
  </si>
  <si>
    <t>330以上410未満</t>
    <rPh sb="3" eb="5">
      <t>イジョウ</t>
    </rPh>
    <rPh sb="8" eb="10">
      <t>ミマン</t>
    </rPh>
    <phoneticPr fontId="2"/>
  </si>
  <si>
    <t>給与所得者等</t>
    <rPh sb="0" eb="2">
      <t>キュウヨ</t>
    </rPh>
    <rPh sb="2" eb="4">
      <t>ショトク</t>
    </rPh>
    <rPh sb="4" eb="5">
      <t>シャ</t>
    </rPh>
    <rPh sb="5" eb="6">
      <t>トウ</t>
    </rPh>
    <phoneticPr fontId="2"/>
  </si>
  <si>
    <t>給与所得額</t>
    <rPh sb="0" eb="2">
      <t>キュウヨ</t>
    </rPh>
    <rPh sb="2" eb="4">
      <t>ショトク</t>
    </rPh>
    <rPh sb="4" eb="5">
      <t>ガク</t>
    </rPh>
    <phoneticPr fontId="2"/>
  </si>
  <si>
    <t>年金所得額(所得割)</t>
    <rPh sb="0" eb="2">
      <t>ネンキン</t>
    </rPh>
    <rPh sb="2" eb="4">
      <t>ショトク</t>
    </rPh>
    <rPh sb="4" eb="5">
      <t>ガク</t>
    </rPh>
    <rPh sb="6" eb="8">
      <t>ショトク</t>
    </rPh>
    <rPh sb="8" eb="9">
      <t>ワリ</t>
    </rPh>
    <phoneticPr fontId="2"/>
  </si>
  <si>
    <t>年金所得額(軽減判定)</t>
    <rPh sb="0" eb="2">
      <t>ネンキン</t>
    </rPh>
    <rPh sb="2" eb="4">
      <t>ショトク</t>
    </rPh>
    <rPh sb="4" eb="5">
      <t>ガク</t>
    </rPh>
    <rPh sb="6" eb="8">
      <t>ケイゲン</t>
    </rPh>
    <rPh sb="8" eb="10">
      <t>ハンテイ</t>
    </rPh>
    <phoneticPr fontId="2"/>
  </si>
  <si>
    <t>基礎控除額</t>
    <rPh sb="0" eb="2">
      <t>キソ</t>
    </rPh>
    <rPh sb="2" eb="4">
      <t>コウジョ</t>
    </rPh>
    <rPh sb="4" eb="5">
      <t>ガク</t>
    </rPh>
    <phoneticPr fontId="2"/>
  </si>
  <si>
    <t>所得割基準額(医・支)</t>
    <rPh sb="0" eb="2">
      <t>ショトク</t>
    </rPh>
    <rPh sb="2" eb="3">
      <t>ワリ</t>
    </rPh>
    <rPh sb="3" eb="5">
      <t>キジュン</t>
    </rPh>
    <rPh sb="5" eb="6">
      <t>ガク</t>
    </rPh>
    <rPh sb="7" eb="8">
      <t>イ</t>
    </rPh>
    <rPh sb="9" eb="10">
      <t>シ</t>
    </rPh>
    <phoneticPr fontId="2"/>
  </si>
  <si>
    <t>所得割基準額</t>
    <rPh sb="0" eb="2">
      <t>ショトク</t>
    </rPh>
    <rPh sb="2" eb="3">
      <t>ワリ</t>
    </rPh>
    <rPh sb="3" eb="5">
      <t>キジュン</t>
    </rPh>
    <rPh sb="5" eb="6">
      <t>ガク</t>
    </rPh>
    <phoneticPr fontId="2"/>
  </si>
  <si>
    <t>所得割基準額(介)</t>
    <rPh sb="0" eb="2">
      <t>ショトク</t>
    </rPh>
    <rPh sb="2" eb="3">
      <t>ワリ</t>
    </rPh>
    <rPh sb="3" eb="5">
      <t>キジュン</t>
    </rPh>
    <rPh sb="5" eb="6">
      <t>ガク</t>
    </rPh>
    <rPh sb="7" eb="8">
      <t>カイ</t>
    </rPh>
    <phoneticPr fontId="2"/>
  </si>
  <si>
    <t>軽減判定所得(~65)</t>
    <rPh sb="0" eb="2">
      <t>ケイゲン</t>
    </rPh>
    <rPh sb="2" eb="4">
      <t>ハンテイ</t>
    </rPh>
    <rPh sb="4" eb="6">
      <t>ショトク</t>
    </rPh>
    <phoneticPr fontId="2"/>
  </si>
  <si>
    <t>４人目</t>
    <rPh sb="1" eb="2">
      <t>ニン</t>
    </rPh>
    <rPh sb="2" eb="3">
      <t>メ</t>
    </rPh>
    <phoneticPr fontId="2"/>
  </si>
  <si>
    <t>５人目</t>
    <rPh sb="1" eb="2">
      <t>ニン</t>
    </rPh>
    <rPh sb="2" eb="3">
      <t>メ</t>
    </rPh>
    <phoneticPr fontId="2"/>
  </si>
  <si>
    <t>６人目</t>
    <rPh sb="1" eb="2">
      <t>ニン</t>
    </rPh>
    <rPh sb="2" eb="3">
      <t>メ</t>
    </rPh>
    <phoneticPr fontId="2"/>
  </si>
  <si>
    <t>７人目</t>
    <rPh sb="1" eb="2">
      <t>ニン</t>
    </rPh>
    <rPh sb="2" eb="3">
      <t>メ</t>
    </rPh>
    <phoneticPr fontId="2"/>
  </si>
  <si>
    <t>年金所得額</t>
    <rPh sb="0" eb="2">
      <t>ネンキン</t>
    </rPh>
    <rPh sb="2" eb="4">
      <t>ショトク</t>
    </rPh>
    <rPh sb="4" eb="5">
      <t>ガク</t>
    </rPh>
    <phoneticPr fontId="2"/>
  </si>
  <si>
    <t>令和４年度　保険料率</t>
    <rPh sb="0" eb="2">
      <t>レイワ</t>
    </rPh>
    <rPh sb="3" eb="5">
      <t>ネンド</t>
    </rPh>
    <rPh sb="6" eb="9">
      <t>ホケンリョウ</t>
    </rPh>
    <rPh sb="9" eb="10">
      <t>リツ</t>
    </rPh>
    <phoneticPr fontId="2"/>
  </si>
  <si>
    <t>26,400円</t>
    <rPh sb="6" eb="7">
      <t>エン</t>
    </rPh>
    <phoneticPr fontId="2"/>
  </si>
  <si>
    <t>9,000円</t>
    <rPh sb="5" eb="6">
      <t>エン</t>
    </rPh>
    <phoneticPr fontId="2"/>
  </si>
  <si>
    <t>17,500円</t>
    <rPh sb="6" eb="7">
      <t>エン</t>
    </rPh>
    <phoneticPr fontId="2"/>
  </si>
  <si>
    <t>② ７歳以上 40歳未満</t>
  </si>
  <si>
    <t>① 未就学児(７歳未満)</t>
  </si>
  <si>
    <t>630,000円</t>
    <rPh sb="7" eb="8">
      <t>エン</t>
    </rPh>
    <phoneticPr fontId="2"/>
  </si>
  <si>
    <t>190,000円</t>
    <rPh sb="7" eb="8">
      <t>エン</t>
    </rPh>
    <phoneticPr fontId="2"/>
  </si>
  <si>
    <t>③ 40歳以上 65歳未満</t>
  </si>
  <si>
    <t>④ 65歳以上 74歳未満</t>
  </si>
  <si>
    <t>430,000円+285,000円×被保険者数
+100,000円×（給与所得者等の数－１）</t>
    <rPh sb="7" eb="8">
      <t>エン</t>
    </rPh>
    <rPh sb="16" eb="17">
      <t>エン</t>
    </rPh>
    <rPh sb="18" eb="22">
      <t>ヒホケンシャ</t>
    </rPh>
    <rPh sb="22" eb="23">
      <t>スウ</t>
    </rPh>
    <phoneticPr fontId="2"/>
  </si>
  <si>
    <t>430,000円+520,000円×被保険者数
+100,000円×（給与所得者等の数－１）</t>
    <rPh sb="7" eb="8">
      <t>エン</t>
    </rPh>
    <rPh sb="16" eb="17">
      <t>エン</t>
    </rPh>
    <rPh sb="18" eb="22">
      <t>ヒホケンシャ</t>
    </rPh>
    <rPh sb="22" eb="23">
      <t>スウ</t>
    </rPh>
    <phoneticPr fontId="2"/>
  </si>
  <si>
    <t>令和６年度 天理市国民健康保険料　簡易計算表</t>
    <rPh sb="0" eb="2">
      <t>レイワ</t>
    </rPh>
    <rPh sb="3" eb="5">
      <t>ネンド</t>
    </rPh>
    <rPh sb="6" eb="9">
      <t>テンリシ</t>
    </rPh>
    <rPh sb="9" eb="11">
      <t>コクミン</t>
    </rPh>
    <rPh sb="11" eb="13">
      <t>ケンコウ</t>
    </rPh>
    <rPh sb="13" eb="16">
      <t>ホケンリョウ</t>
    </rPh>
    <rPh sb="17" eb="19">
      <t>カンイ</t>
    </rPh>
    <rPh sb="19" eb="21">
      <t>ケイサン</t>
    </rPh>
    <rPh sb="21" eb="22">
      <t>ヒョウ</t>
    </rPh>
    <phoneticPr fontId="2"/>
  </si>
  <si>
    <t>　この表に”国保に加入する人の年齢区分”、"加入者の総所得金額等（令和５年中）"を入力すると、令和６年度の年額保険料を試算することができます。ただし、試算結果が実際の賦課額と異なる場合があります。</t>
    <rPh sb="15" eb="17">
      <t>ネンレイ</t>
    </rPh>
    <rPh sb="17" eb="19">
      <t>クブン</t>
    </rPh>
    <rPh sb="33" eb="35">
      <t>レイワ</t>
    </rPh>
    <rPh sb="55" eb="58">
      <t>ホケンリョウ</t>
    </rPh>
    <phoneticPr fontId="2"/>
  </si>
  <si>
    <t>　下記入力欄の黄色の部分に"年齢区分"を選択し、給与収入額、年金収入額、その他所得額の欄に令和５年中の収入・所得額を入力してください。収入、所得がなしであっても0円と入力してください。
 　※未就学児とは、小学校入学前（平成30年4月2日以降）に生まれた子を指します。</t>
    <rPh sb="1" eb="3">
      <t>カキ</t>
    </rPh>
    <rPh sb="3" eb="5">
      <t>ニュウリョク</t>
    </rPh>
    <rPh sb="5" eb="6">
      <t>ラン</t>
    </rPh>
    <rPh sb="7" eb="9">
      <t>キイロ</t>
    </rPh>
    <rPh sb="10" eb="12">
      <t>ブブン</t>
    </rPh>
    <rPh sb="14" eb="16">
      <t>ネンレイ</t>
    </rPh>
    <rPh sb="16" eb="18">
      <t>クブン</t>
    </rPh>
    <rPh sb="20" eb="22">
      <t>センタク</t>
    </rPh>
    <rPh sb="24" eb="26">
      <t>キュウヨ</t>
    </rPh>
    <rPh sb="26" eb="28">
      <t>シュウニュウ</t>
    </rPh>
    <rPh sb="28" eb="29">
      <t>ガク</t>
    </rPh>
    <rPh sb="30" eb="32">
      <t>ネンキン</t>
    </rPh>
    <rPh sb="32" eb="34">
      <t>シュウニュウ</t>
    </rPh>
    <rPh sb="34" eb="35">
      <t>ガク</t>
    </rPh>
    <rPh sb="38" eb="39">
      <t>タ</t>
    </rPh>
    <rPh sb="39" eb="41">
      <t>ショトク</t>
    </rPh>
    <rPh sb="41" eb="42">
      <t>ガク</t>
    </rPh>
    <rPh sb="43" eb="44">
      <t>ラン</t>
    </rPh>
    <rPh sb="45" eb="47">
      <t>レイワ</t>
    </rPh>
    <rPh sb="48" eb="49">
      <t>ネン</t>
    </rPh>
    <rPh sb="49" eb="50">
      <t>チュウ</t>
    </rPh>
    <rPh sb="58" eb="60">
      <t>ニュウリョク</t>
    </rPh>
    <rPh sb="67" eb="69">
      <t>シュウニュウ</t>
    </rPh>
    <rPh sb="70" eb="72">
      <t>ショトク</t>
    </rPh>
    <rPh sb="81" eb="82">
      <t>エン</t>
    </rPh>
    <rPh sb="83" eb="85">
      <t>ニュウリョク</t>
    </rPh>
    <rPh sb="96" eb="100">
      <t>ミシュウガクジ</t>
    </rPh>
    <rPh sb="103" eb="106">
      <t>ショウガッコウ</t>
    </rPh>
    <rPh sb="106" eb="108">
      <t>ニュウガク</t>
    </rPh>
    <rPh sb="108" eb="109">
      <t>マエ</t>
    </rPh>
    <rPh sb="110" eb="112">
      <t>ヘイセイ</t>
    </rPh>
    <rPh sb="114" eb="115">
      <t>ネン</t>
    </rPh>
    <rPh sb="116" eb="117">
      <t>ガツ</t>
    </rPh>
    <rPh sb="118" eb="119">
      <t>ニチ</t>
    </rPh>
    <rPh sb="119" eb="121">
      <t>イコウ</t>
    </rPh>
    <rPh sb="123" eb="124">
      <t>ウ</t>
    </rPh>
    <rPh sb="127" eb="128">
      <t>コ</t>
    </rPh>
    <rPh sb="129" eb="130">
      <t>サ</t>
    </rPh>
    <phoneticPr fontId="2"/>
  </si>
  <si>
    <t>天理市役所　くらし文化部
保険医療課　保険料係</t>
    <rPh sb="13" eb="15">
      <t>ホケン</t>
    </rPh>
    <rPh sb="15" eb="17">
      <t>イリョウ</t>
    </rPh>
    <rPh sb="17" eb="18">
      <t>カ</t>
    </rPh>
    <rPh sb="19" eb="22">
      <t>ホケンリョウ</t>
    </rPh>
    <rPh sb="22" eb="23">
      <t>カカリ</t>
    </rPh>
    <phoneticPr fontId="2"/>
  </si>
  <si>
    <t>0743-63-1001（代表）
内線709・710・725・726</t>
    <rPh sb="17" eb="19">
      <t>ナイセン</t>
    </rPh>
    <phoneticPr fontId="2"/>
  </si>
  <si>
    <t>　</t>
  </si>
  <si>
    <t>　世帯主と加入予定者全員の令和5年中所得の合計額が下表の"あなたの世帯の法定軽減基準金額（※1）"以下の場合、均等割額・平等割額が軽減されます。</t>
    <rPh sb="1" eb="4">
      <t>セタイヌシ</t>
    </rPh>
    <rPh sb="5" eb="7">
      <t>カニュウ</t>
    </rPh>
    <rPh sb="7" eb="9">
      <t>ヨテイ</t>
    </rPh>
    <rPh sb="9" eb="10">
      <t>シャ</t>
    </rPh>
    <rPh sb="10" eb="12">
      <t>ゼンイン</t>
    </rPh>
    <rPh sb="13" eb="15">
      <t>レイワ</t>
    </rPh>
    <rPh sb="16" eb="17">
      <t>ネン</t>
    </rPh>
    <rPh sb="17" eb="18">
      <t>チュウ</t>
    </rPh>
    <rPh sb="18" eb="20">
      <t>ショトク</t>
    </rPh>
    <rPh sb="21" eb="23">
      <t>ゴウケイ</t>
    </rPh>
    <rPh sb="23" eb="24">
      <t>ガク</t>
    </rPh>
    <rPh sb="25" eb="27">
      <t>カヒョウ</t>
    </rPh>
    <rPh sb="49" eb="51">
      <t>イカ</t>
    </rPh>
    <rPh sb="52" eb="54">
      <t>バアイ</t>
    </rPh>
    <rPh sb="55" eb="57">
      <t>キントウ</t>
    </rPh>
    <rPh sb="57" eb="58">
      <t>ワリ</t>
    </rPh>
    <rPh sb="58" eb="59">
      <t>ガク</t>
    </rPh>
    <rPh sb="60" eb="62">
      <t>ビョウドウ</t>
    </rPh>
    <rPh sb="62" eb="63">
      <t>ワリ</t>
    </rPh>
    <rPh sb="63" eb="64">
      <t>ガク</t>
    </rPh>
    <rPh sb="65" eb="67">
      <t>ケイゲン</t>
    </rPh>
    <phoneticPr fontId="2"/>
  </si>
  <si>
    <t>※　世帯主が国民健康保険に加入されない場合でも軽減判定の際の所得に含まれます。
※　事業所得等があり青色専従者控除を受けている人は、控除分を必要経費に含めることができません。
※　青色専従者の専従者給与所得分は法定軽減判定の所得に含まれません。
※　令和5年１月１日時点で65歳以上の公的年金所得がある人は、最大15万円の控除があります。</t>
    <rPh sb="2" eb="5">
      <t>セタイヌシ</t>
    </rPh>
    <rPh sb="6" eb="8">
      <t>コクミン</t>
    </rPh>
    <rPh sb="8" eb="10">
      <t>ケンコウ</t>
    </rPh>
    <rPh sb="10" eb="12">
      <t>ホケン</t>
    </rPh>
    <rPh sb="13" eb="15">
      <t>カニュウ</t>
    </rPh>
    <rPh sb="19" eb="21">
      <t>バアイ</t>
    </rPh>
    <rPh sb="23" eb="25">
      <t>ケイゲン</t>
    </rPh>
    <rPh sb="25" eb="27">
      <t>ハンテイ</t>
    </rPh>
    <rPh sb="28" eb="29">
      <t>サイ</t>
    </rPh>
    <rPh sb="30" eb="32">
      <t>ショトク</t>
    </rPh>
    <rPh sb="33" eb="34">
      <t>フク</t>
    </rPh>
    <rPh sb="42" eb="44">
      <t>ジギョウ</t>
    </rPh>
    <rPh sb="44" eb="46">
      <t>ショトク</t>
    </rPh>
    <rPh sb="46" eb="47">
      <t>トウ</t>
    </rPh>
    <rPh sb="50" eb="52">
      <t>アオイロ</t>
    </rPh>
    <rPh sb="52" eb="55">
      <t>センジュウシャ</t>
    </rPh>
    <rPh sb="55" eb="57">
      <t>コウジョ</t>
    </rPh>
    <rPh sb="58" eb="59">
      <t>ウ</t>
    </rPh>
    <rPh sb="63" eb="64">
      <t>ヒト</t>
    </rPh>
    <rPh sb="66" eb="68">
      <t>コウジョ</t>
    </rPh>
    <rPh sb="68" eb="69">
      <t>ブン</t>
    </rPh>
    <rPh sb="70" eb="72">
      <t>ヒツヨウ</t>
    </rPh>
    <rPh sb="72" eb="74">
      <t>ケイヒ</t>
    </rPh>
    <rPh sb="75" eb="76">
      <t>フク</t>
    </rPh>
    <rPh sb="90" eb="92">
      <t>アオイロ</t>
    </rPh>
    <rPh sb="92" eb="95">
      <t>センジュウシャ</t>
    </rPh>
    <rPh sb="96" eb="99">
      <t>センジュウシャ</t>
    </rPh>
    <rPh sb="99" eb="101">
      <t>キュウヨ</t>
    </rPh>
    <rPh sb="101" eb="103">
      <t>ショトク</t>
    </rPh>
    <rPh sb="103" eb="104">
      <t>ブン</t>
    </rPh>
    <rPh sb="105" eb="107">
      <t>ホウテイ</t>
    </rPh>
    <rPh sb="107" eb="109">
      <t>ケイゲン</t>
    </rPh>
    <rPh sb="109" eb="111">
      <t>ハンテイ</t>
    </rPh>
    <rPh sb="112" eb="114">
      <t>ショトク</t>
    </rPh>
    <rPh sb="115" eb="116">
      <t>フク</t>
    </rPh>
    <rPh sb="125" eb="127">
      <t>レイワ</t>
    </rPh>
    <rPh sb="128" eb="129">
      <t>ネン</t>
    </rPh>
    <rPh sb="130" eb="131">
      <t>ガツ</t>
    </rPh>
    <rPh sb="132" eb="133">
      <t>ニチ</t>
    </rPh>
    <rPh sb="133" eb="135">
      <t>ジテン</t>
    </rPh>
    <rPh sb="138" eb="139">
      <t>サイ</t>
    </rPh>
    <rPh sb="139" eb="141">
      <t>イジョウ</t>
    </rPh>
    <rPh sb="142" eb="144">
      <t>コウテキ</t>
    </rPh>
    <rPh sb="144" eb="146">
      <t>ネンキン</t>
    </rPh>
    <rPh sb="146" eb="148">
      <t>ショトク</t>
    </rPh>
    <rPh sb="151" eb="152">
      <t>ヒト</t>
    </rPh>
    <rPh sb="154" eb="156">
      <t>サイダイ</t>
    </rPh>
    <rPh sb="158" eb="160">
      <t>マンエン</t>
    </rPh>
    <rPh sb="161" eb="163">
      <t>コウジョ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</si>
</sst>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name val="游ゴシック"/>
      <family val="3"/>
      <charset val="128"/>
      <scheme val="minor"/>
    </font>
    <font>
      <sz val="14"/>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9"/>
      <color theme="1"/>
      <name val="游ゴシック"/>
      <family val="2"/>
      <charset val="128"/>
      <scheme val="minor"/>
    </font>
    <font>
      <sz val="12"/>
      <color theme="0"/>
      <name val="游ゴシック"/>
      <family val="3"/>
      <charset val="128"/>
      <scheme val="minor"/>
    </font>
    <font>
      <sz val="8"/>
      <color theme="1"/>
      <name val="游ゴシック"/>
      <family val="3"/>
      <charset val="128"/>
      <scheme val="minor"/>
    </font>
    <font>
      <u/>
      <sz val="10"/>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8"/>
      <color theme="1"/>
      <name val="游ゴシック"/>
      <family val="2"/>
      <charset val="128"/>
      <scheme val="minor"/>
    </font>
    <font>
      <sz val="9"/>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58">
    <border>
      <left/>
      <right/>
      <top/>
      <bottom/>
      <diagonal/>
    </border>
    <border>
      <left style="thick">
        <color rgb="FFAC75D5"/>
      </left>
      <right/>
      <top style="thick">
        <color rgb="FFAC75D5"/>
      </top>
      <bottom/>
      <diagonal/>
    </border>
    <border>
      <left/>
      <right/>
      <top style="thick">
        <color rgb="FFAC75D5"/>
      </top>
      <bottom/>
      <diagonal/>
    </border>
    <border>
      <left/>
      <right style="thick">
        <color rgb="FFAC75D5"/>
      </right>
      <top style="thick">
        <color rgb="FFAC75D5"/>
      </top>
      <bottom/>
      <diagonal/>
    </border>
    <border>
      <left style="thick">
        <color rgb="FFAC75D5"/>
      </left>
      <right/>
      <top/>
      <bottom/>
      <diagonal/>
    </border>
    <border>
      <left/>
      <right style="thick">
        <color rgb="FFAC75D5"/>
      </right>
      <top/>
      <bottom/>
      <diagonal/>
    </border>
    <border>
      <left style="thick">
        <color rgb="FFAC75D5"/>
      </left>
      <right/>
      <top/>
      <bottom style="thick">
        <color rgb="FFAC75D5"/>
      </bottom>
      <diagonal/>
    </border>
    <border>
      <left/>
      <right/>
      <top/>
      <bottom style="thick">
        <color rgb="FFAC75D5"/>
      </bottom>
      <diagonal/>
    </border>
    <border>
      <left/>
      <right style="thick">
        <color rgb="FFAC75D5"/>
      </right>
      <top/>
      <bottom style="thick">
        <color rgb="FFAC75D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diagonal/>
    </border>
    <border>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ck">
        <color rgb="FFAC75D5"/>
      </left>
      <right style="thin">
        <color indexed="64"/>
      </right>
      <top/>
      <bottom/>
      <diagonal/>
    </border>
    <border>
      <left style="thick">
        <color rgb="FFAC75D5"/>
      </left>
      <right style="thick">
        <color rgb="FFAC75D5"/>
      </right>
      <top/>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28">
    <xf numFmtId="0" fontId="0" fillId="0" borderId="0" xfId="0">
      <alignment vertical="center"/>
    </xf>
    <xf numFmtId="0" fontId="0" fillId="2" borderId="0" xfId="0" applyFill="1">
      <alignment vertical="center"/>
    </xf>
    <xf numFmtId="0" fontId="0" fillId="2" borderId="0" xfId="0" applyFill="1" applyBorder="1">
      <alignment vertical="center"/>
    </xf>
    <xf numFmtId="0" fontId="5" fillId="2" borderId="0" xfId="0" applyFont="1" applyFill="1" applyBorder="1" applyAlignme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ont="1" applyFill="1" applyBorder="1" applyAlignment="1">
      <alignment vertical="center"/>
    </xf>
    <xf numFmtId="0" fontId="6" fillId="2" borderId="0" xfId="0" applyFont="1" applyFill="1" applyBorder="1" applyAlignment="1">
      <alignment vertical="center"/>
    </xf>
    <xf numFmtId="0" fontId="0" fillId="2" borderId="0" xfId="0" applyFont="1" applyFill="1" applyBorder="1" applyAlignment="1">
      <alignment vertical="center"/>
    </xf>
    <xf numFmtId="0" fontId="0" fillId="2" borderId="5" xfId="0" applyFont="1" applyFill="1" applyBorder="1" applyAlignment="1">
      <alignment vertical="center"/>
    </xf>
    <xf numFmtId="0" fontId="8" fillId="2" borderId="0"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0" fillId="2" borderId="4" xfId="0" applyFill="1" applyBorder="1">
      <alignment vertical="center"/>
    </xf>
    <xf numFmtId="0" fontId="0" fillId="2" borderId="5" xfId="0" applyFill="1" applyBorder="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0" xfId="0" applyFont="1" applyFill="1" applyBorder="1" applyAlignment="1">
      <alignment vertical="center" wrapText="1"/>
    </xf>
    <xf numFmtId="0" fontId="10" fillId="2" borderId="0" xfId="0" applyFont="1" applyFill="1" applyBorder="1" applyAlignment="1">
      <alignment vertical="center"/>
    </xf>
    <xf numFmtId="0" fontId="11" fillId="2" borderId="0" xfId="0" applyFont="1" applyFill="1" applyBorder="1" applyAlignment="1">
      <alignment vertical="center"/>
    </xf>
    <xf numFmtId="0" fontId="7" fillId="2" borderId="0" xfId="0" applyFont="1" applyFill="1" applyBorder="1" applyAlignment="1">
      <alignment vertical="center" wrapText="1"/>
    </xf>
    <xf numFmtId="0" fontId="6" fillId="2" borderId="0" xfId="0" applyFont="1" applyFill="1" applyBorder="1">
      <alignment vertical="center"/>
    </xf>
    <xf numFmtId="0" fontId="12" fillId="2" borderId="0" xfId="0" applyFont="1" applyFill="1" applyBorder="1">
      <alignment vertical="center"/>
    </xf>
    <xf numFmtId="0" fontId="11" fillId="2" borderId="12" xfId="0" applyFont="1" applyFill="1" applyBorder="1" applyAlignment="1">
      <alignment horizontal="left" vertical="center"/>
    </xf>
    <xf numFmtId="0" fontId="12" fillId="2" borderId="4" xfId="0" applyFont="1" applyFill="1" applyBorder="1">
      <alignment vertical="center"/>
    </xf>
    <xf numFmtId="0" fontId="11" fillId="2" borderId="12"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1" fillId="2" borderId="5" xfId="0" applyFont="1" applyFill="1" applyBorder="1" applyAlignment="1">
      <alignment horizontal="center" vertical="center"/>
    </xf>
    <xf numFmtId="176" fontId="11" fillId="2" borderId="5" xfId="0" applyNumberFormat="1" applyFont="1" applyFill="1" applyBorder="1" applyAlignment="1">
      <alignment horizontal="center" vertical="center"/>
    </xf>
    <xf numFmtId="0" fontId="12" fillId="2" borderId="0" xfId="0" applyFont="1" applyFill="1" applyBorder="1" applyAlignment="1">
      <alignment horizontal="right" vertical="center"/>
    </xf>
    <xf numFmtId="0" fontId="12" fillId="2" borderId="46" xfId="0" applyFont="1" applyFill="1" applyBorder="1">
      <alignment vertical="center"/>
    </xf>
    <xf numFmtId="0" fontId="12" fillId="2" borderId="46" xfId="0" applyFont="1" applyFill="1" applyBorder="1" applyAlignment="1">
      <alignment horizontal="right" vertical="center"/>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0" fillId="2" borderId="0" xfId="0" applyFill="1" applyBorder="1" applyAlignment="1">
      <alignment horizontal="center"/>
    </xf>
    <xf numFmtId="0" fontId="7" fillId="2" borderId="0" xfId="0" applyFont="1" applyFill="1" applyBorder="1" applyAlignment="1">
      <alignment vertical="top" wrapText="1"/>
    </xf>
    <xf numFmtId="0" fontId="7" fillId="2" borderId="0" xfId="0" applyFont="1" applyFill="1" applyBorder="1" applyAlignment="1">
      <alignment horizontal="left" vertical="center" wrapText="1"/>
    </xf>
    <xf numFmtId="0" fontId="12" fillId="2" borderId="4" xfId="0" applyFont="1" applyFill="1" applyBorder="1" applyAlignment="1">
      <alignment vertical="center"/>
    </xf>
    <xf numFmtId="38" fontId="12" fillId="2" borderId="0" xfId="0" applyNumberFormat="1" applyFont="1" applyFill="1" applyBorder="1">
      <alignment vertical="center"/>
    </xf>
    <xf numFmtId="0" fontId="0" fillId="2" borderId="0" xfId="0" applyFill="1" applyBorder="1" applyAlignment="1">
      <alignment vertical="center"/>
    </xf>
    <xf numFmtId="0" fontId="18" fillId="2" borderId="5" xfId="0" applyFont="1" applyFill="1" applyBorder="1" applyAlignment="1">
      <alignment vertical="top" wrapText="1"/>
    </xf>
    <xf numFmtId="0" fontId="7" fillId="2" borderId="0" xfId="0" applyFont="1" applyFill="1" applyBorder="1" applyAlignment="1">
      <alignment horizontal="center" vertical="center"/>
    </xf>
    <xf numFmtId="0" fontId="18" fillId="2" borderId="0" xfId="0" applyFont="1" applyFill="1" applyBorder="1" applyAlignment="1">
      <alignment vertical="top" wrapText="1"/>
    </xf>
    <xf numFmtId="0" fontId="0" fillId="2" borderId="5" xfId="0" applyFill="1" applyBorder="1" applyAlignment="1">
      <alignment vertical="center"/>
    </xf>
    <xf numFmtId="0" fontId="9" fillId="2" borderId="5" xfId="0" applyFont="1" applyFill="1" applyBorder="1" applyAlignment="1">
      <alignment vertical="top" wrapText="1"/>
    </xf>
    <xf numFmtId="0" fontId="6" fillId="2" borderId="0" xfId="0" applyFont="1" applyFill="1" applyBorder="1" applyAlignment="1">
      <alignment vertical="top"/>
    </xf>
    <xf numFmtId="0" fontId="0" fillId="2" borderId="0" xfId="0" applyFont="1" applyFill="1" applyBorder="1" applyAlignment="1">
      <alignment horizontal="left" vertical="top"/>
    </xf>
    <xf numFmtId="0" fontId="9" fillId="2" borderId="0" xfId="0" applyFont="1" applyFill="1" applyBorder="1" applyAlignment="1">
      <alignment vertical="top" wrapText="1"/>
    </xf>
    <xf numFmtId="0" fontId="18" fillId="2" borderId="0" xfId="0" applyFont="1" applyFill="1" applyBorder="1" applyAlignment="1">
      <alignment horizontal="left" vertical="top" wrapText="1"/>
    </xf>
    <xf numFmtId="0" fontId="0" fillId="2" borderId="0" xfId="0" applyFont="1" applyFill="1" applyBorder="1" applyAlignment="1">
      <alignment vertical="center" wrapText="1"/>
    </xf>
    <xf numFmtId="0" fontId="0" fillId="2" borderId="55" xfId="0" applyFill="1" applyBorder="1">
      <alignment vertical="center"/>
    </xf>
    <xf numFmtId="0" fontId="12" fillId="2" borderId="6" xfId="0" applyFont="1" applyFill="1" applyBorder="1" applyAlignment="1">
      <alignment vertical="center"/>
    </xf>
    <xf numFmtId="0" fontId="14" fillId="2" borderId="7" xfId="0" applyFont="1" applyFill="1" applyBorder="1" applyAlignment="1">
      <alignment vertical="top" wrapText="1"/>
    </xf>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9" fillId="2" borderId="56" xfId="0" applyFont="1" applyFill="1" applyBorder="1" applyAlignment="1">
      <alignment vertical="top" wrapText="1"/>
    </xf>
    <xf numFmtId="0" fontId="0" fillId="2" borderId="6" xfId="0" applyFill="1" applyBorder="1">
      <alignment vertical="center"/>
    </xf>
    <xf numFmtId="0" fontId="0" fillId="2" borderId="7" xfId="0" applyFill="1" applyBorder="1">
      <alignment vertical="center"/>
    </xf>
    <xf numFmtId="0" fontId="18" fillId="2" borderId="7" xfId="0" applyFont="1" applyFill="1" applyBorder="1" applyAlignment="1">
      <alignment vertical="top" wrapText="1"/>
    </xf>
    <xf numFmtId="0" fontId="18" fillId="2" borderId="8" xfId="0" applyFont="1" applyFill="1" applyBorder="1" applyAlignment="1">
      <alignment vertical="top" wrapText="1"/>
    </xf>
    <xf numFmtId="0" fontId="0" fillId="2" borderId="7" xfId="0" applyFont="1" applyFill="1" applyBorder="1" applyAlignment="1">
      <alignment vertical="center"/>
    </xf>
    <xf numFmtId="0" fontId="0" fillId="2" borderId="7" xfId="0" applyFont="1" applyFill="1" applyBorder="1" applyAlignment="1">
      <alignment vertical="center" wrapText="1"/>
    </xf>
    <xf numFmtId="0" fontId="0" fillId="2" borderId="8" xfId="0" applyFill="1" applyBorder="1">
      <alignment vertical="center"/>
    </xf>
    <xf numFmtId="0" fontId="0" fillId="0" borderId="0" xfId="0" applyFill="1">
      <alignment vertical="center"/>
    </xf>
    <xf numFmtId="0" fontId="0" fillId="0" borderId="0" xfId="0" applyFill="1" applyBorder="1">
      <alignment vertical="center"/>
    </xf>
    <xf numFmtId="0" fontId="7" fillId="0" borderId="0" xfId="0" applyFont="1" applyFill="1">
      <alignment vertical="center"/>
    </xf>
    <xf numFmtId="38" fontId="7" fillId="0" borderId="0" xfId="1" applyFont="1" applyFill="1" applyBorder="1" applyAlignment="1" applyProtection="1"/>
    <xf numFmtId="38" fontId="7" fillId="0" borderId="0" xfId="1" applyFont="1" applyFill="1">
      <alignment vertical="center"/>
    </xf>
    <xf numFmtId="38" fontId="7" fillId="0" borderId="0" xfId="1" applyFont="1" applyFill="1" applyBorder="1">
      <alignment vertical="center"/>
    </xf>
    <xf numFmtId="38" fontId="14" fillId="0" borderId="0" xfId="1" applyFont="1" applyFill="1" applyBorder="1" applyAlignment="1">
      <alignment vertical="center"/>
    </xf>
    <xf numFmtId="38" fontId="14" fillId="0" borderId="0" xfId="1" applyFont="1" applyFill="1" applyBorder="1">
      <alignment vertical="center"/>
    </xf>
    <xf numFmtId="38" fontId="14" fillId="0" borderId="0" xfId="1" applyFont="1" applyFill="1" applyAlignment="1">
      <alignment vertical="center"/>
    </xf>
    <xf numFmtId="0" fontId="0" fillId="2" borderId="0" xfId="0" applyFill="1" applyProtection="1">
      <alignment vertical="center"/>
    </xf>
    <xf numFmtId="0" fontId="0" fillId="2" borderId="0" xfId="0" applyFill="1" applyBorder="1" applyProtection="1">
      <alignment vertical="center"/>
    </xf>
    <xf numFmtId="0" fontId="5" fillId="2" borderId="0" xfId="0" applyFont="1" applyFill="1" applyBorder="1" applyAlignment="1" applyProtection="1">
      <alignment vertical="center"/>
    </xf>
    <xf numFmtId="0" fontId="0" fillId="2" borderId="1" xfId="0" applyFill="1" applyBorder="1" applyProtection="1">
      <alignment vertical="center"/>
    </xf>
    <xf numFmtId="0" fontId="0" fillId="2" borderId="2" xfId="0" applyFill="1" applyBorder="1" applyProtection="1">
      <alignment vertical="center"/>
    </xf>
    <xf numFmtId="0" fontId="0" fillId="2" borderId="3" xfId="0" applyFill="1" applyBorder="1" applyProtection="1">
      <alignment vertical="center"/>
    </xf>
    <xf numFmtId="0" fontId="0"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5"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0" fillId="2" borderId="4" xfId="0" applyFill="1" applyBorder="1" applyProtection="1">
      <alignment vertical="center"/>
    </xf>
    <xf numFmtId="0" fontId="0" fillId="2" borderId="5" xfId="0" applyFill="1" applyBorder="1" applyProtection="1">
      <alignment vertical="center"/>
    </xf>
    <xf numFmtId="0" fontId="9" fillId="2" borderId="4"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7" fillId="2" borderId="0" xfId="0" applyFont="1" applyFill="1" applyBorder="1" applyAlignment="1" applyProtection="1">
      <alignment vertical="center" wrapText="1"/>
    </xf>
    <xf numFmtId="0" fontId="6" fillId="2" borderId="0" xfId="0" applyFont="1" applyFill="1" applyBorder="1" applyProtection="1">
      <alignment vertical="center"/>
    </xf>
    <xf numFmtId="0" fontId="12" fillId="2" borderId="0" xfId="0" applyFont="1" applyFill="1" applyBorder="1" applyProtection="1">
      <alignment vertical="center"/>
    </xf>
    <xf numFmtId="0" fontId="11" fillId="2" borderId="12" xfId="0" applyFont="1" applyFill="1" applyBorder="1" applyAlignment="1" applyProtection="1">
      <alignment horizontal="left" vertical="center"/>
    </xf>
    <xf numFmtId="0" fontId="12" fillId="2" borderId="4" xfId="0" applyFont="1" applyFill="1" applyBorder="1" applyProtection="1">
      <alignment vertical="center"/>
    </xf>
    <xf numFmtId="0" fontId="11" fillId="2" borderId="12" xfId="0" applyFont="1" applyFill="1" applyBorder="1" applyAlignment="1" applyProtection="1">
      <alignment vertical="center"/>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xf>
    <xf numFmtId="176" fontId="11" fillId="2" borderId="5" xfId="0" applyNumberFormat="1" applyFont="1" applyFill="1" applyBorder="1" applyAlignment="1" applyProtection="1">
      <alignment horizontal="center" vertical="center"/>
    </xf>
    <xf numFmtId="0" fontId="12" fillId="2" borderId="0" xfId="0" applyFont="1" applyFill="1" applyBorder="1" applyAlignment="1" applyProtection="1">
      <alignment horizontal="right" vertical="center"/>
    </xf>
    <xf numFmtId="0" fontId="12" fillId="2" borderId="46" xfId="0" applyFont="1" applyFill="1" applyBorder="1" applyProtection="1">
      <alignment vertical="center"/>
    </xf>
    <xf numFmtId="0" fontId="12" fillId="2" borderId="46" xfId="0" applyFont="1" applyFill="1" applyBorder="1" applyAlignment="1" applyProtection="1">
      <alignment horizontal="right" vertical="center"/>
    </xf>
    <xf numFmtId="0" fontId="0" fillId="2" borderId="0" xfId="0" applyFill="1" applyBorder="1" applyAlignment="1" applyProtection="1">
      <alignment horizontal="left" vertical="center"/>
    </xf>
    <xf numFmtId="0" fontId="0" fillId="2" borderId="0" xfId="0" applyFill="1" applyBorder="1" applyAlignment="1" applyProtection="1">
      <alignment horizontal="center" vertical="center"/>
    </xf>
    <xf numFmtId="0" fontId="0" fillId="2" borderId="0" xfId="0" applyFill="1" applyBorder="1" applyAlignment="1" applyProtection="1">
      <alignment horizontal="center"/>
    </xf>
    <xf numFmtId="0" fontId="7" fillId="2" borderId="0" xfId="0" applyFont="1" applyFill="1" applyBorder="1" applyAlignment="1" applyProtection="1">
      <alignment vertical="top" wrapText="1"/>
    </xf>
    <xf numFmtId="0" fontId="7" fillId="2" borderId="0" xfId="0" applyFont="1" applyFill="1" applyBorder="1" applyAlignment="1" applyProtection="1">
      <alignment horizontal="left" vertical="center" wrapText="1"/>
    </xf>
    <xf numFmtId="0" fontId="12" fillId="2" borderId="4" xfId="0" applyFont="1" applyFill="1" applyBorder="1" applyAlignment="1" applyProtection="1">
      <alignment vertical="center"/>
    </xf>
    <xf numFmtId="38" fontId="12" fillId="2" borderId="0" xfId="0" applyNumberFormat="1" applyFont="1" applyFill="1" applyBorder="1" applyProtection="1">
      <alignment vertical="center"/>
    </xf>
    <xf numFmtId="0" fontId="0" fillId="2" borderId="0" xfId="0" applyFill="1" applyBorder="1" applyAlignment="1" applyProtection="1">
      <alignment vertical="center"/>
    </xf>
    <xf numFmtId="0" fontId="18" fillId="2" borderId="5" xfId="0" applyFont="1" applyFill="1" applyBorder="1" applyAlignment="1" applyProtection="1">
      <alignment vertical="top" wrapText="1"/>
    </xf>
    <xf numFmtId="0" fontId="7" fillId="2" borderId="0" xfId="0" applyFont="1" applyFill="1" applyBorder="1" applyAlignment="1" applyProtection="1">
      <alignment horizontal="center" vertical="center"/>
    </xf>
    <xf numFmtId="0" fontId="18" fillId="2" borderId="0" xfId="0" applyFont="1" applyFill="1" applyBorder="1" applyAlignment="1" applyProtection="1">
      <alignment vertical="top" wrapText="1"/>
    </xf>
    <xf numFmtId="0" fontId="0" fillId="2" borderId="5" xfId="0" applyFill="1" applyBorder="1" applyAlignment="1" applyProtection="1">
      <alignment vertical="center"/>
    </xf>
    <xf numFmtId="0" fontId="9" fillId="2" borderId="5" xfId="0" applyFont="1" applyFill="1" applyBorder="1" applyAlignment="1" applyProtection="1">
      <alignment vertical="top" wrapText="1"/>
    </xf>
    <xf numFmtId="0" fontId="6" fillId="2" borderId="0" xfId="0" applyFont="1" applyFill="1" applyBorder="1" applyAlignment="1" applyProtection="1">
      <alignment vertical="top"/>
    </xf>
    <xf numFmtId="0" fontId="0" fillId="2" borderId="0" xfId="0" applyFont="1" applyFill="1" applyBorder="1" applyAlignment="1" applyProtection="1">
      <alignment horizontal="left" vertical="top"/>
    </xf>
    <xf numFmtId="0" fontId="9" fillId="2" borderId="0" xfId="0" applyFont="1" applyFill="1" applyBorder="1" applyAlignment="1" applyProtection="1">
      <alignment vertical="top" wrapText="1"/>
    </xf>
    <xf numFmtId="0" fontId="18" fillId="2" borderId="0" xfId="0" applyFont="1" applyFill="1" applyBorder="1" applyAlignment="1" applyProtection="1">
      <alignment horizontal="left" vertical="top" wrapText="1"/>
    </xf>
    <xf numFmtId="0" fontId="0" fillId="2" borderId="0" xfId="0" applyFont="1" applyFill="1" applyBorder="1" applyAlignment="1" applyProtection="1">
      <alignment vertical="center" wrapText="1"/>
    </xf>
    <xf numFmtId="0" fontId="0" fillId="2" borderId="55" xfId="0" applyFill="1" applyBorder="1" applyProtection="1">
      <alignment vertical="center"/>
    </xf>
    <xf numFmtId="0" fontId="12" fillId="2" borderId="6" xfId="0" applyFont="1" applyFill="1" applyBorder="1" applyAlignment="1" applyProtection="1">
      <alignment vertical="center"/>
    </xf>
    <xf numFmtId="0" fontId="14" fillId="2" borderId="7" xfId="0" applyFont="1" applyFill="1" applyBorder="1" applyAlignment="1" applyProtection="1">
      <alignment vertical="top" wrapText="1"/>
    </xf>
    <xf numFmtId="0" fontId="9" fillId="2" borderId="7" xfId="0" applyFont="1" applyFill="1" applyBorder="1" applyAlignment="1" applyProtection="1">
      <alignment vertical="top" wrapText="1"/>
    </xf>
    <xf numFmtId="0" fontId="9" fillId="2" borderId="8" xfId="0" applyFont="1" applyFill="1" applyBorder="1" applyAlignment="1" applyProtection="1">
      <alignment vertical="top" wrapText="1"/>
    </xf>
    <xf numFmtId="0" fontId="9" fillId="2" borderId="56" xfId="0" applyFont="1" applyFill="1" applyBorder="1" applyAlignment="1" applyProtection="1">
      <alignment vertical="top" wrapText="1"/>
    </xf>
    <xf numFmtId="0" fontId="0" fillId="2" borderId="6" xfId="0" applyFill="1" applyBorder="1" applyProtection="1">
      <alignment vertical="center"/>
    </xf>
    <xf numFmtId="0" fontId="0" fillId="2" borderId="7" xfId="0" applyFill="1" applyBorder="1" applyProtection="1">
      <alignment vertical="center"/>
    </xf>
    <xf numFmtId="0" fontId="18" fillId="2" borderId="7" xfId="0" applyFont="1" applyFill="1" applyBorder="1" applyAlignment="1" applyProtection="1">
      <alignment vertical="top" wrapText="1"/>
    </xf>
    <xf numFmtId="0" fontId="18" fillId="2" borderId="8" xfId="0" applyFont="1" applyFill="1" applyBorder="1" applyAlignment="1" applyProtection="1">
      <alignment vertical="top" wrapText="1"/>
    </xf>
    <xf numFmtId="0" fontId="0" fillId="2" borderId="7" xfId="0" applyFont="1" applyFill="1" applyBorder="1" applyAlignment="1" applyProtection="1">
      <alignment vertical="center"/>
    </xf>
    <xf numFmtId="0" fontId="0" fillId="2" borderId="7" xfId="0" applyFont="1" applyFill="1" applyBorder="1" applyAlignment="1" applyProtection="1">
      <alignment vertical="center" wrapText="1"/>
    </xf>
    <xf numFmtId="0" fontId="0" fillId="2" borderId="8" xfId="0" applyFill="1" applyBorder="1"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7" fillId="0" borderId="0" xfId="0" applyFont="1" applyFill="1" applyProtection="1">
      <alignment vertical="center"/>
    </xf>
    <xf numFmtId="38" fontId="7" fillId="0" borderId="0" xfId="1" applyFont="1" applyFill="1" applyProtection="1">
      <alignment vertical="center"/>
    </xf>
    <xf numFmtId="38" fontId="7" fillId="0" borderId="0" xfId="1" applyFont="1" applyFill="1" applyBorder="1" applyProtection="1">
      <alignment vertical="center"/>
    </xf>
    <xf numFmtId="38" fontId="14" fillId="0" borderId="0" xfId="1" applyFont="1" applyFill="1" applyBorder="1" applyAlignment="1" applyProtection="1">
      <alignment vertical="center"/>
    </xf>
    <xf numFmtId="38" fontId="14" fillId="0" borderId="0" xfId="1" applyFont="1" applyFill="1" applyBorder="1" applyProtection="1">
      <alignment vertical="center"/>
    </xf>
    <xf numFmtId="38" fontId="14" fillId="0" borderId="0" xfId="1" applyFont="1" applyFill="1" applyAlignment="1" applyProtection="1">
      <alignment vertical="center"/>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0" xfId="0" applyFont="1" applyFill="1" applyBorder="1" applyAlignment="1">
      <alignment horizontal="left" vertical="center"/>
    </xf>
    <xf numFmtId="0" fontId="12" fillId="2" borderId="10" xfId="0" applyFont="1" applyFill="1" applyBorder="1" applyAlignment="1">
      <alignment horizontal="center" vertical="center"/>
    </xf>
    <xf numFmtId="0" fontId="12"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3"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3" fontId="11" fillId="2" borderId="14" xfId="0" applyNumberFormat="1" applyFont="1" applyFill="1" applyBorder="1" applyAlignment="1">
      <alignment horizontal="center" vertical="center" wrapText="1"/>
    </xf>
    <xf numFmtId="3" fontId="11" fillId="2" borderId="15" xfId="0" applyNumberFormat="1" applyFont="1" applyFill="1" applyBorder="1" applyAlignment="1">
      <alignment horizontal="center" vertical="center" wrapText="1"/>
    </xf>
    <xf numFmtId="3" fontId="11" fillId="2" borderId="16" xfId="0" applyNumberFormat="1" applyFont="1" applyFill="1" applyBorder="1" applyAlignment="1">
      <alignment horizontal="center" vertical="center" wrapText="1"/>
    </xf>
    <xf numFmtId="3" fontId="11" fillId="2" borderId="18" xfId="0" applyNumberFormat="1" applyFont="1" applyFill="1" applyBorder="1" applyAlignment="1">
      <alignment horizontal="center" vertical="center" wrapText="1"/>
    </xf>
    <xf numFmtId="3" fontId="11" fillId="2" borderId="19" xfId="0" applyNumberFormat="1" applyFont="1" applyFill="1" applyBorder="1" applyAlignment="1">
      <alignment horizontal="center" vertical="center" wrapText="1"/>
    </xf>
    <xf numFmtId="3" fontId="11" fillId="2" borderId="20" xfId="0" applyNumberFormat="1" applyFont="1" applyFill="1" applyBorder="1" applyAlignment="1">
      <alignment horizontal="center" vertical="center" wrapText="1"/>
    </xf>
    <xf numFmtId="3" fontId="11" fillId="2" borderId="22" xfId="0" applyNumberFormat="1" applyFont="1" applyFill="1" applyBorder="1" applyAlignment="1">
      <alignment horizontal="center" vertical="center" wrapText="1"/>
    </xf>
    <xf numFmtId="3" fontId="11" fillId="2" borderId="23" xfId="0" applyNumberFormat="1" applyFont="1" applyFill="1" applyBorder="1" applyAlignment="1">
      <alignment horizontal="center" vertical="center" wrapText="1"/>
    </xf>
    <xf numFmtId="3" fontId="11" fillId="2" borderId="24" xfId="0" applyNumberFormat="1"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5" xfId="0"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26" xfId="0" applyFont="1" applyFill="1" applyBorder="1" applyAlignment="1">
      <alignment horizontal="left" vertical="center" wrapText="1"/>
    </xf>
    <xf numFmtId="10" fontId="13" fillId="2" borderId="14" xfId="2" applyNumberFormat="1" applyFont="1" applyFill="1" applyBorder="1" applyAlignment="1">
      <alignment horizontal="center" vertical="center"/>
    </xf>
    <xf numFmtId="10" fontId="13" fillId="2" borderId="15" xfId="2" applyNumberFormat="1" applyFont="1" applyFill="1" applyBorder="1" applyAlignment="1">
      <alignment horizontal="center" vertical="center"/>
    </xf>
    <xf numFmtId="10" fontId="13" fillId="2" borderId="16" xfId="2" applyNumberFormat="1" applyFont="1" applyFill="1" applyBorder="1" applyAlignment="1">
      <alignment horizontal="center" vertical="center"/>
    </xf>
    <xf numFmtId="10" fontId="13" fillId="2" borderId="22" xfId="2" applyNumberFormat="1" applyFont="1" applyFill="1" applyBorder="1" applyAlignment="1">
      <alignment horizontal="center" vertical="center"/>
    </xf>
    <xf numFmtId="10" fontId="13" fillId="2" borderId="23" xfId="2" applyNumberFormat="1" applyFont="1" applyFill="1" applyBorder="1" applyAlignment="1">
      <alignment horizontal="center" vertical="center"/>
    </xf>
    <xf numFmtId="10" fontId="13" fillId="2" borderId="24" xfId="2" applyNumberFormat="1" applyFont="1" applyFill="1" applyBorder="1" applyAlignment="1">
      <alignment horizontal="center" vertical="center"/>
    </xf>
    <xf numFmtId="10" fontId="13" fillId="2" borderId="17" xfId="2" applyNumberFormat="1" applyFont="1" applyFill="1" applyBorder="1" applyAlignment="1">
      <alignment horizontal="center" vertical="center"/>
    </xf>
    <xf numFmtId="10" fontId="13" fillId="2" borderId="25" xfId="2" applyNumberFormat="1" applyFont="1" applyFill="1" applyBorder="1" applyAlignment="1">
      <alignment horizontal="center" vertical="center"/>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1" fillId="2" borderId="37" xfId="0" applyFont="1" applyFill="1" applyBorder="1" applyAlignment="1">
      <alignment horizontal="left" vertical="center"/>
    </xf>
    <xf numFmtId="0" fontId="11" fillId="2" borderId="32" xfId="0" applyFont="1" applyFill="1" applyBorder="1" applyAlignment="1">
      <alignment horizontal="left" vertical="center"/>
    </xf>
    <xf numFmtId="38" fontId="12" fillId="0" borderId="32" xfId="0" applyNumberFormat="1" applyFont="1" applyFill="1" applyBorder="1" applyAlignment="1">
      <alignment horizontal="center" vertical="center"/>
    </xf>
    <xf numFmtId="0" fontId="12" fillId="0"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9" xfId="0" applyFont="1" applyFill="1" applyBorder="1" applyAlignment="1">
      <alignment vertical="center"/>
    </xf>
    <xf numFmtId="0" fontId="11" fillId="2" borderId="10" xfId="0" applyFont="1" applyFill="1" applyBorder="1" applyAlignment="1">
      <alignment vertical="center"/>
    </xf>
    <xf numFmtId="0" fontId="11" fillId="2" borderId="12" xfId="0" applyFont="1" applyFill="1" applyBorder="1" applyAlignment="1">
      <alignment vertical="center"/>
    </xf>
    <xf numFmtId="0" fontId="11" fillId="2" borderId="0" xfId="0" applyFont="1" applyFill="1" applyBorder="1" applyAlignment="1">
      <alignment vertical="center"/>
    </xf>
    <xf numFmtId="38" fontId="17" fillId="2" borderId="10" xfId="1" applyFont="1" applyFill="1" applyBorder="1" applyAlignment="1">
      <alignment vertical="center"/>
    </xf>
    <xf numFmtId="38" fontId="17" fillId="2" borderId="0" xfId="1" applyFont="1" applyFill="1" applyBorder="1" applyAlignment="1">
      <alignment vertical="center"/>
    </xf>
    <xf numFmtId="0" fontId="11" fillId="2" borderId="11" xfId="0" applyFont="1" applyFill="1" applyBorder="1" applyAlignment="1">
      <alignment vertical="center"/>
    </xf>
    <xf numFmtId="0" fontId="11" fillId="2" borderId="13" xfId="0" applyFont="1" applyFill="1" applyBorder="1" applyAlignment="1">
      <alignment vertical="center"/>
    </xf>
    <xf numFmtId="0" fontId="12" fillId="3" borderId="0" xfId="0" applyFont="1" applyFill="1" applyBorder="1" applyAlignment="1" applyProtection="1">
      <alignment horizontal="center" vertical="center"/>
      <protection locked="0"/>
    </xf>
    <xf numFmtId="38" fontId="12" fillId="3" borderId="0" xfId="1" applyFont="1" applyFill="1" applyBorder="1" applyAlignment="1" applyProtection="1">
      <alignment vertical="center"/>
      <protection locked="0"/>
    </xf>
    <xf numFmtId="0" fontId="13" fillId="2" borderId="1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38" fontId="12" fillId="3" borderId="46" xfId="1" applyFont="1" applyFill="1" applyBorder="1" applyAlignment="1" applyProtection="1">
      <alignment vertical="center"/>
      <protection locked="0"/>
    </xf>
    <xf numFmtId="0" fontId="11" fillId="2" borderId="37" xfId="0" applyFont="1" applyFill="1" applyBorder="1" applyAlignment="1">
      <alignment vertical="center"/>
    </xf>
    <xf numFmtId="0" fontId="11" fillId="2" borderId="32" xfId="0" applyFont="1" applyFill="1" applyBorder="1" applyAlignment="1">
      <alignment vertical="center"/>
    </xf>
    <xf numFmtId="38" fontId="17" fillId="2" borderId="32" xfId="1" applyFont="1" applyFill="1" applyBorder="1" applyAlignment="1">
      <alignment vertical="center"/>
    </xf>
    <xf numFmtId="0" fontId="11" fillId="2" borderId="38" xfId="0" applyFont="1" applyFill="1" applyBorder="1" applyAlignment="1">
      <alignment vertical="center"/>
    </xf>
    <xf numFmtId="0" fontId="7" fillId="2" borderId="0" xfId="0" applyFont="1" applyFill="1" applyBorder="1" applyAlignment="1">
      <alignment horizontal="left" vertical="top"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37" xfId="0" applyFill="1" applyBorder="1" applyAlignment="1">
      <alignment horizontal="center" vertical="center"/>
    </xf>
    <xf numFmtId="0" fontId="0" fillId="2" borderId="32" xfId="0" applyFill="1" applyBorder="1" applyAlignment="1">
      <alignment horizontal="center" vertical="center"/>
    </xf>
    <xf numFmtId="0" fontId="0" fillId="2" borderId="38" xfId="0" applyFill="1" applyBorder="1" applyAlignment="1">
      <alignment horizontal="center" vertical="center"/>
    </xf>
    <xf numFmtId="38" fontId="12" fillId="2" borderId="0" xfId="1" applyFont="1" applyFill="1" applyBorder="1" applyAlignment="1">
      <alignment vertical="center"/>
    </xf>
    <xf numFmtId="0" fontId="0" fillId="2" borderId="10" xfId="0" applyFill="1" applyBorder="1" applyAlignment="1">
      <alignment horizontal="center" vertical="top"/>
    </xf>
    <xf numFmtId="0" fontId="0" fillId="2" borderId="0" xfId="0" applyFill="1" applyBorder="1" applyAlignment="1">
      <alignment horizontal="center" vertical="top"/>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2" fillId="2" borderId="44" xfId="0" applyFont="1" applyFill="1" applyBorder="1" applyAlignment="1">
      <alignment horizontal="left" vertical="center"/>
    </xf>
    <xf numFmtId="0" fontId="12" fillId="2" borderId="0" xfId="0" applyFont="1" applyFill="1" applyBorder="1" applyAlignment="1">
      <alignment horizontal="left" vertical="center"/>
    </xf>
    <xf numFmtId="38" fontId="12" fillId="2" borderId="44" xfId="1" applyFont="1" applyFill="1" applyBorder="1" applyAlignment="1">
      <alignment vertical="center"/>
    </xf>
    <xf numFmtId="0" fontId="12" fillId="2" borderId="44" xfId="0" applyFont="1" applyFill="1" applyBorder="1" applyAlignment="1">
      <alignment horizontal="right" vertical="center"/>
    </xf>
    <xf numFmtId="0" fontId="12" fillId="2" borderId="0" xfId="0" applyFont="1" applyFill="1" applyBorder="1" applyAlignment="1">
      <alignment horizontal="right"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3" xfId="0" applyFont="1" applyFill="1" applyBorder="1" applyAlignment="1">
      <alignment horizontal="center" vertical="center" wrapText="1"/>
    </xf>
    <xf numFmtId="38" fontId="5" fillId="2" borderId="9" xfId="1" applyFont="1" applyFill="1" applyBorder="1" applyAlignment="1">
      <alignment horizontal="center" vertical="center"/>
    </xf>
    <xf numFmtId="38" fontId="5" fillId="2" borderId="10" xfId="1" applyFont="1" applyFill="1" applyBorder="1" applyAlignment="1">
      <alignment horizontal="center" vertical="center"/>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37" xfId="1" applyFont="1" applyFill="1" applyBorder="1" applyAlignment="1">
      <alignment horizontal="center" vertical="center"/>
    </xf>
    <xf numFmtId="38" fontId="5" fillId="2" borderId="32" xfId="1" applyFont="1" applyFill="1" applyBorder="1" applyAlignment="1">
      <alignment horizontal="center" vertical="center"/>
    </xf>
    <xf numFmtId="38" fontId="5" fillId="2" borderId="38" xfId="1" applyFont="1" applyFill="1" applyBorder="1" applyAlignment="1">
      <alignment horizontal="center" vertical="center"/>
    </xf>
    <xf numFmtId="0" fontId="18" fillId="2" borderId="0" xfId="0" applyFont="1" applyFill="1" applyBorder="1" applyAlignment="1">
      <alignment horizontal="left" vertical="top" wrapText="1"/>
    </xf>
    <xf numFmtId="0" fontId="14" fillId="2" borderId="0" xfId="0" applyFont="1" applyFill="1" applyBorder="1" applyAlignment="1">
      <alignment horizontal="left" vertical="top" wrapText="1"/>
    </xf>
    <xf numFmtId="0" fontId="0" fillId="2" borderId="0" xfId="0" applyFont="1" applyFill="1" applyBorder="1" applyAlignment="1">
      <alignment horizontal="center" vertical="center" wrapText="1"/>
    </xf>
    <xf numFmtId="0" fontId="0" fillId="2" borderId="47" xfId="0" applyFill="1" applyBorder="1" applyAlignment="1">
      <alignment horizontal="center" vertical="center"/>
    </xf>
    <xf numFmtId="0" fontId="13" fillId="2" borderId="47" xfId="0" applyFont="1" applyFill="1" applyBorder="1" applyAlignment="1">
      <alignment horizontal="left" vertical="center" wrapText="1"/>
    </xf>
    <xf numFmtId="38" fontId="5" fillId="4" borderId="9" xfId="1" applyFont="1" applyFill="1" applyBorder="1" applyAlignment="1">
      <alignment horizontal="center" vertical="center" wrapText="1"/>
    </xf>
    <xf numFmtId="38" fontId="5" fillId="4" borderId="10" xfId="1" applyFont="1" applyFill="1" applyBorder="1" applyAlignment="1">
      <alignment horizontal="center" vertical="center" wrapText="1"/>
    </xf>
    <xf numFmtId="38" fontId="5" fillId="4" borderId="37" xfId="1" applyFont="1" applyFill="1" applyBorder="1" applyAlignment="1">
      <alignment horizontal="center" vertical="center" wrapText="1"/>
    </xf>
    <xf numFmtId="38" fontId="5" fillId="4" borderId="32" xfId="1" applyFont="1" applyFill="1" applyBorder="1" applyAlignment="1">
      <alignment horizontal="center" vertical="center" wrapText="1"/>
    </xf>
    <xf numFmtId="0" fontId="18" fillId="2" borderId="48" xfId="0" applyFont="1" applyFill="1" applyBorder="1" applyAlignment="1">
      <alignment horizontal="center" vertical="center" wrapText="1"/>
    </xf>
    <xf numFmtId="0" fontId="0" fillId="2" borderId="50" xfId="0" applyFill="1" applyBorder="1" applyAlignment="1">
      <alignment horizontal="center" vertical="center"/>
    </xf>
    <xf numFmtId="0" fontId="13" fillId="2" borderId="50" xfId="0" applyFont="1" applyFill="1" applyBorder="1" applyAlignment="1">
      <alignment horizontal="left" vertical="center" wrapText="1"/>
    </xf>
    <xf numFmtId="38" fontId="5" fillId="4" borderId="47" xfId="1" applyFont="1" applyFill="1" applyBorder="1" applyAlignment="1">
      <alignment horizontal="center" vertical="center" wrapText="1"/>
    </xf>
    <xf numFmtId="38" fontId="5" fillId="4" borderId="49" xfId="1" applyFont="1" applyFill="1" applyBorder="1" applyAlignment="1">
      <alignment horizontal="center" vertical="center" wrapText="1"/>
    </xf>
    <xf numFmtId="38" fontId="5" fillId="4" borderId="50" xfId="1" applyFont="1" applyFill="1" applyBorder="1" applyAlignment="1">
      <alignment horizontal="center" vertical="center" wrapText="1"/>
    </xf>
    <xf numFmtId="38" fontId="5" fillId="4" borderId="51" xfId="1" applyFont="1" applyFill="1" applyBorder="1" applyAlignment="1">
      <alignment horizontal="center" vertical="center" wrapText="1"/>
    </xf>
    <xf numFmtId="0" fontId="18" fillId="2" borderId="52" xfId="0" applyFont="1"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38" fontId="5" fillId="4" borderId="53" xfId="1" applyFont="1" applyFill="1" applyBorder="1" applyAlignment="1">
      <alignment horizontal="center" vertical="center" wrapText="1"/>
    </xf>
    <xf numFmtId="0" fontId="18" fillId="2" borderId="54" xfId="0" applyFont="1" applyFill="1" applyBorder="1" applyAlignment="1">
      <alignment horizontal="center" vertical="center" wrapText="1"/>
    </xf>
    <xf numFmtId="38" fontId="7" fillId="0" borderId="47" xfId="1" applyFont="1" applyFill="1" applyBorder="1" applyAlignment="1" applyProtection="1">
      <alignment horizontal="center"/>
    </xf>
    <xf numFmtId="38" fontId="7" fillId="0" borderId="49" xfId="1" applyFont="1" applyFill="1" applyBorder="1" applyAlignment="1" applyProtection="1">
      <alignment horizontal="center"/>
    </xf>
    <xf numFmtId="38" fontId="7" fillId="0" borderId="57" xfId="1" applyFont="1" applyFill="1" applyBorder="1" applyAlignment="1" applyProtection="1">
      <alignment horizontal="center"/>
    </xf>
    <xf numFmtId="38" fontId="7" fillId="0" borderId="48" xfId="1" applyFont="1" applyFill="1" applyBorder="1" applyAlignment="1" applyProtection="1">
      <alignment horizontal="center"/>
    </xf>
    <xf numFmtId="38" fontId="7" fillId="0" borderId="0" xfId="1" applyFont="1" applyFill="1" applyAlignment="1">
      <alignment horizontal="left" vertical="center"/>
    </xf>
    <xf numFmtId="38" fontId="14" fillId="0" borderId="0" xfId="1" applyFont="1" applyFill="1" applyAlignment="1">
      <alignment horizontal="center" vertical="center"/>
    </xf>
    <xf numFmtId="38" fontId="14" fillId="0" borderId="0" xfId="1" applyFont="1" applyFill="1" applyBorder="1" applyAlignment="1">
      <alignment horizontal="center" vertical="center"/>
    </xf>
    <xf numFmtId="0" fontId="3"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11" fillId="2" borderId="9" xfId="0" applyFont="1" applyFill="1" applyBorder="1" applyAlignment="1" applyProtection="1">
      <alignment horizontal="left" vertical="center"/>
    </xf>
    <xf numFmtId="0" fontId="11" fillId="2" borderId="10"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2" fillId="2" borderId="1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3" fontId="11" fillId="2" borderId="14" xfId="0" applyNumberFormat="1" applyFont="1" applyFill="1" applyBorder="1" applyAlignment="1" applyProtection="1">
      <alignment horizontal="center" vertical="center" wrapText="1"/>
    </xf>
    <xf numFmtId="3" fontId="11" fillId="2" borderId="15" xfId="0" applyNumberFormat="1" applyFont="1" applyFill="1" applyBorder="1" applyAlignment="1" applyProtection="1">
      <alignment horizontal="center" vertical="center" wrapText="1"/>
    </xf>
    <xf numFmtId="3" fontId="11" fillId="2" borderId="16" xfId="0" applyNumberFormat="1" applyFont="1" applyFill="1" applyBorder="1" applyAlignment="1" applyProtection="1">
      <alignment horizontal="center" vertical="center" wrapText="1"/>
    </xf>
    <xf numFmtId="3" fontId="11" fillId="2" borderId="18" xfId="0" applyNumberFormat="1" applyFont="1" applyFill="1" applyBorder="1" applyAlignment="1" applyProtection="1">
      <alignment horizontal="center" vertical="center" wrapText="1"/>
    </xf>
    <xf numFmtId="3" fontId="11" fillId="2" borderId="19" xfId="0" applyNumberFormat="1" applyFont="1" applyFill="1" applyBorder="1" applyAlignment="1" applyProtection="1">
      <alignment horizontal="center" vertical="center" wrapText="1"/>
    </xf>
    <xf numFmtId="3" fontId="11" fillId="2" borderId="20" xfId="0" applyNumberFormat="1" applyFont="1" applyFill="1" applyBorder="1" applyAlignment="1" applyProtection="1">
      <alignment horizontal="center" vertical="center" wrapText="1"/>
    </xf>
    <xf numFmtId="3" fontId="11" fillId="2" borderId="22" xfId="0" applyNumberFormat="1" applyFont="1" applyFill="1" applyBorder="1" applyAlignment="1" applyProtection="1">
      <alignment horizontal="center" vertical="center" wrapText="1"/>
    </xf>
    <xf numFmtId="3" fontId="11" fillId="2" borderId="23" xfId="0" applyNumberFormat="1" applyFont="1" applyFill="1" applyBorder="1" applyAlignment="1" applyProtection="1">
      <alignment horizontal="center" vertical="center" wrapText="1"/>
    </xf>
    <xf numFmtId="3" fontId="11" fillId="2" borderId="24" xfId="0" applyNumberFormat="1"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177" fontId="13" fillId="2" borderId="14" xfId="2" applyNumberFormat="1" applyFont="1" applyFill="1" applyBorder="1" applyAlignment="1" applyProtection="1">
      <alignment horizontal="center" vertical="center"/>
    </xf>
    <xf numFmtId="177" fontId="13" fillId="2" borderId="15" xfId="2" applyNumberFormat="1" applyFont="1" applyFill="1" applyBorder="1" applyAlignment="1" applyProtection="1">
      <alignment horizontal="center" vertical="center"/>
    </xf>
    <xf numFmtId="177" fontId="13" fillId="2" borderId="16" xfId="2" applyNumberFormat="1" applyFont="1" applyFill="1" applyBorder="1" applyAlignment="1" applyProtection="1">
      <alignment horizontal="center" vertical="center"/>
    </xf>
    <xf numFmtId="177" fontId="13" fillId="2" borderId="22" xfId="2" applyNumberFormat="1" applyFont="1" applyFill="1" applyBorder="1" applyAlignment="1" applyProtection="1">
      <alignment horizontal="center" vertical="center"/>
    </xf>
    <xf numFmtId="177" fontId="13" fillId="2" borderId="23" xfId="2" applyNumberFormat="1" applyFont="1" applyFill="1" applyBorder="1" applyAlignment="1" applyProtection="1">
      <alignment horizontal="center" vertical="center"/>
    </xf>
    <xf numFmtId="177" fontId="13" fillId="2" borderId="24" xfId="2" applyNumberFormat="1" applyFont="1" applyFill="1" applyBorder="1" applyAlignment="1" applyProtection="1">
      <alignment horizontal="center" vertical="center"/>
    </xf>
    <xf numFmtId="177" fontId="13" fillId="2" borderId="17" xfId="2" applyNumberFormat="1" applyFont="1" applyFill="1" applyBorder="1" applyAlignment="1" applyProtection="1">
      <alignment horizontal="center" vertical="center"/>
    </xf>
    <xf numFmtId="177" fontId="13" fillId="2" borderId="25" xfId="2" applyNumberFormat="1" applyFont="1" applyFill="1" applyBorder="1" applyAlignment="1" applyProtection="1">
      <alignment horizontal="center" vertical="center"/>
    </xf>
    <xf numFmtId="0" fontId="15" fillId="2" borderId="27"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15" fillId="2" borderId="31" xfId="0" applyFont="1" applyFill="1" applyBorder="1" applyAlignment="1" applyProtection="1">
      <alignment horizontal="center" vertical="center" wrapText="1"/>
    </xf>
    <xf numFmtId="0" fontId="11" fillId="2" borderId="37" xfId="0" applyFont="1" applyFill="1" applyBorder="1" applyAlignment="1" applyProtection="1">
      <alignment horizontal="left" vertical="center"/>
    </xf>
    <xf numFmtId="0" fontId="11" fillId="2" borderId="32" xfId="0" applyFont="1" applyFill="1" applyBorder="1" applyAlignment="1" applyProtection="1">
      <alignment horizontal="left" vertical="center"/>
    </xf>
    <xf numFmtId="38" fontId="12" fillId="0" borderId="32" xfId="0" applyNumberFormat="1"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33"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40"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0" fontId="13" fillId="2" borderId="35"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13" fillId="2" borderId="9" xfId="0" applyFont="1" applyFill="1" applyBorder="1" applyAlignment="1" applyProtection="1">
      <alignment vertical="center"/>
    </xf>
    <xf numFmtId="0" fontId="11" fillId="2" borderId="10" xfId="0" applyFont="1" applyFill="1" applyBorder="1" applyAlignment="1" applyProtection="1">
      <alignment vertical="center"/>
    </xf>
    <xf numFmtId="0" fontId="11" fillId="2" borderId="12" xfId="0" applyFont="1" applyFill="1" applyBorder="1" applyAlignment="1" applyProtection="1">
      <alignment vertical="center"/>
    </xf>
    <xf numFmtId="0" fontId="11" fillId="2" borderId="0" xfId="0" applyFont="1" applyFill="1" applyBorder="1" applyAlignment="1" applyProtection="1">
      <alignment vertical="center"/>
    </xf>
    <xf numFmtId="38" fontId="17" fillId="2" borderId="10" xfId="1" applyFont="1" applyFill="1" applyBorder="1" applyAlignment="1" applyProtection="1">
      <alignment vertical="center"/>
    </xf>
    <xf numFmtId="38" fontId="17" fillId="2" borderId="0" xfId="1" applyFont="1" applyFill="1" applyBorder="1" applyAlignment="1" applyProtection="1">
      <alignment vertical="center"/>
    </xf>
    <xf numFmtId="0" fontId="11" fillId="2" borderId="11" xfId="0" applyFont="1" applyFill="1" applyBorder="1" applyAlignment="1" applyProtection="1">
      <alignment vertical="center"/>
    </xf>
    <xf numFmtId="0" fontId="11" fillId="2" borderId="13" xfId="0" applyFont="1" applyFill="1" applyBorder="1" applyAlignment="1" applyProtection="1">
      <alignment vertical="center"/>
    </xf>
    <xf numFmtId="0" fontId="12" fillId="3" borderId="0" xfId="0" applyFont="1" applyFill="1" applyBorder="1" applyAlignment="1" applyProtection="1">
      <alignment horizontal="center" vertical="center"/>
    </xf>
    <xf numFmtId="38" fontId="12" fillId="3" borderId="0" xfId="1" applyFont="1" applyFill="1" applyBorder="1" applyAlignment="1" applyProtection="1">
      <alignment vertical="center"/>
    </xf>
    <xf numFmtId="0" fontId="13" fillId="2" borderId="1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2" borderId="43" xfId="0" applyFont="1" applyFill="1" applyBorder="1" applyAlignment="1" applyProtection="1">
      <alignment horizontal="center" vertical="center"/>
    </xf>
    <xf numFmtId="0" fontId="13" fillId="2" borderId="44" xfId="0" applyFont="1" applyFill="1" applyBorder="1" applyAlignment="1" applyProtection="1">
      <alignment horizontal="center" vertical="center"/>
    </xf>
    <xf numFmtId="0" fontId="13" fillId="2" borderId="45" xfId="0" applyFont="1" applyFill="1" applyBorder="1" applyAlignment="1" applyProtection="1">
      <alignment horizontal="center" vertical="center"/>
    </xf>
    <xf numFmtId="38" fontId="12" fillId="3" borderId="46" xfId="1" applyFont="1" applyFill="1" applyBorder="1" applyAlignment="1" applyProtection="1">
      <alignment vertical="center"/>
    </xf>
    <xf numFmtId="0" fontId="11" fillId="2" borderId="37" xfId="0" applyFont="1" applyFill="1" applyBorder="1" applyAlignment="1" applyProtection="1">
      <alignment vertical="center"/>
    </xf>
    <xf numFmtId="0" fontId="11" fillId="2" borderId="32" xfId="0" applyFont="1" applyFill="1" applyBorder="1" applyAlignment="1" applyProtection="1">
      <alignment vertical="center"/>
    </xf>
    <xf numFmtId="38" fontId="17" fillId="2" borderId="32" xfId="1" applyFont="1" applyFill="1" applyBorder="1" applyAlignment="1" applyProtection="1">
      <alignment vertical="center"/>
    </xf>
    <xf numFmtId="0" fontId="11" fillId="2" borderId="38" xfId="0" applyFont="1" applyFill="1" applyBorder="1" applyAlignment="1" applyProtection="1">
      <alignment vertical="center"/>
    </xf>
    <xf numFmtId="0" fontId="7" fillId="2" borderId="0" xfId="0" applyFont="1" applyFill="1" applyBorder="1" applyAlignment="1" applyProtection="1">
      <alignment horizontal="left" vertical="top" wrapText="1"/>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38" xfId="0" applyFill="1" applyBorder="1" applyAlignment="1" applyProtection="1">
      <alignment horizontal="center" vertical="center"/>
    </xf>
    <xf numFmtId="38" fontId="12" fillId="2" borderId="0" xfId="1" applyFont="1" applyFill="1" applyBorder="1" applyAlignment="1" applyProtection="1">
      <alignment vertical="center"/>
    </xf>
    <xf numFmtId="0" fontId="0" fillId="2" borderId="10" xfId="0" applyFill="1" applyBorder="1" applyAlignment="1" applyProtection="1">
      <alignment horizontal="center" vertical="top"/>
    </xf>
    <xf numFmtId="0" fontId="0" fillId="2" borderId="0" xfId="0" applyFill="1" applyBorder="1" applyAlignment="1" applyProtection="1">
      <alignment horizontal="center" vertical="top"/>
    </xf>
    <xf numFmtId="0" fontId="18" fillId="2" borderId="9"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3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center" wrapText="1"/>
    </xf>
    <xf numFmtId="0" fontId="12" fillId="2" borderId="4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38" fontId="12" fillId="2" borderId="44" xfId="1" applyFont="1" applyFill="1" applyBorder="1" applyAlignment="1" applyProtection="1">
      <alignment vertical="center"/>
    </xf>
    <xf numFmtId="0" fontId="12" fillId="2" borderId="44" xfId="0" applyFont="1" applyFill="1" applyBorder="1" applyAlignment="1" applyProtection="1">
      <alignment horizontal="right" vertical="center"/>
    </xf>
    <xf numFmtId="0" fontId="12" fillId="2" borderId="0" xfId="0" applyFont="1" applyFill="1" applyBorder="1" applyAlignment="1" applyProtection="1">
      <alignment horizontal="right" vertical="center"/>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38" fontId="5" fillId="2" borderId="9" xfId="1" applyFont="1" applyFill="1" applyBorder="1" applyAlignment="1" applyProtection="1">
      <alignment horizontal="center" vertical="center"/>
    </xf>
    <xf numFmtId="38" fontId="5" fillId="2" borderId="10" xfId="1" applyFont="1" applyFill="1" applyBorder="1" applyAlignment="1" applyProtection="1">
      <alignment horizontal="center" vertical="center"/>
    </xf>
    <xf numFmtId="38" fontId="5" fillId="2" borderId="11" xfId="1" applyFont="1" applyFill="1" applyBorder="1" applyAlignment="1" applyProtection="1">
      <alignment horizontal="center" vertical="center"/>
    </xf>
    <xf numFmtId="38" fontId="5" fillId="2" borderId="12" xfId="1" applyFont="1" applyFill="1" applyBorder="1" applyAlignment="1" applyProtection="1">
      <alignment horizontal="center" vertical="center"/>
    </xf>
    <xf numFmtId="38" fontId="5" fillId="2" borderId="0" xfId="1" applyFont="1" applyFill="1" applyBorder="1" applyAlignment="1" applyProtection="1">
      <alignment horizontal="center" vertical="center"/>
    </xf>
    <xf numFmtId="38" fontId="5" fillId="2" borderId="13" xfId="1" applyFont="1" applyFill="1" applyBorder="1" applyAlignment="1" applyProtection="1">
      <alignment horizontal="center" vertical="center"/>
    </xf>
    <xf numFmtId="38" fontId="5" fillId="2" borderId="37" xfId="1" applyFont="1" applyFill="1" applyBorder="1" applyAlignment="1" applyProtection="1">
      <alignment horizontal="center" vertical="center"/>
    </xf>
    <xf numFmtId="38" fontId="5" fillId="2" borderId="32" xfId="1" applyFont="1" applyFill="1" applyBorder="1" applyAlignment="1" applyProtection="1">
      <alignment horizontal="center" vertical="center"/>
    </xf>
    <xf numFmtId="38" fontId="5" fillId="2" borderId="38" xfId="1" applyFont="1" applyFill="1" applyBorder="1" applyAlignment="1" applyProtection="1">
      <alignment horizontal="center" vertical="center"/>
    </xf>
    <xf numFmtId="0" fontId="18" fillId="2" borderId="0"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0" fillId="2" borderId="0" xfId="0" applyFont="1" applyFill="1" applyBorder="1" applyAlignment="1" applyProtection="1">
      <alignment horizontal="center" vertical="center" wrapText="1"/>
    </xf>
    <xf numFmtId="0" fontId="0" fillId="2" borderId="47" xfId="0" applyFill="1" applyBorder="1" applyAlignment="1" applyProtection="1">
      <alignment horizontal="center" vertical="center"/>
    </xf>
    <xf numFmtId="0" fontId="13" fillId="2" borderId="47" xfId="0" applyFont="1" applyFill="1" applyBorder="1" applyAlignment="1" applyProtection="1">
      <alignment horizontal="left" vertical="center" wrapText="1"/>
    </xf>
    <xf numFmtId="38" fontId="5" fillId="4" borderId="9" xfId="1" applyFont="1" applyFill="1" applyBorder="1" applyAlignment="1" applyProtection="1">
      <alignment horizontal="center" vertical="center" wrapText="1"/>
    </xf>
    <xf numFmtId="38" fontId="5" fillId="4" borderId="10" xfId="1" applyFont="1" applyFill="1" applyBorder="1" applyAlignment="1" applyProtection="1">
      <alignment horizontal="center" vertical="center" wrapText="1"/>
    </xf>
    <xf numFmtId="38" fontId="5" fillId="4" borderId="37" xfId="1" applyFont="1" applyFill="1" applyBorder="1" applyAlignment="1" applyProtection="1">
      <alignment horizontal="center" vertical="center" wrapText="1"/>
    </xf>
    <xf numFmtId="38" fontId="5" fillId="4" borderId="32" xfId="1" applyFont="1" applyFill="1" applyBorder="1" applyAlignment="1" applyProtection="1">
      <alignment horizontal="center" vertical="center" wrapText="1"/>
    </xf>
    <xf numFmtId="0" fontId="18" fillId="2" borderId="48" xfId="0" applyFont="1" applyFill="1" applyBorder="1" applyAlignment="1" applyProtection="1">
      <alignment horizontal="center" vertical="center" wrapText="1"/>
    </xf>
    <xf numFmtId="0" fontId="0" fillId="2" borderId="50" xfId="0" applyFill="1" applyBorder="1" applyAlignment="1" applyProtection="1">
      <alignment horizontal="center" vertical="center"/>
    </xf>
    <xf numFmtId="0" fontId="13" fillId="2" borderId="50" xfId="0" applyFont="1" applyFill="1" applyBorder="1" applyAlignment="1" applyProtection="1">
      <alignment horizontal="left" vertical="center" wrapText="1"/>
    </xf>
    <xf numFmtId="38" fontId="5" fillId="4" borderId="47" xfId="1" applyFont="1" applyFill="1" applyBorder="1" applyAlignment="1" applyProtection="1">
      <alignment horizontal="center" vertical="center" wrapText="1"/>
    </xf>
    <xf numFmtId="38" fontId="5" fillId="4" borderId="49" xfId="1" applyFont="1" applyFill="1" applyBorder="1" applyAlignment="1" applyProtection="1">
      <alignment horizontal="center" vertical="center" wrapText="1"/>
    </xf>
    <xf numFmtId="38" fontId="5" fillId="4" borderId="50" xfId="1" applyFont="1" applyFill="1" applyBorder="1" applyAlignment="1" applyProtection="1">
      <alignment horizontal="center" vertical="center" wrapText="1"/>
    </xf>
    <xf numFmtId="38" fontId="5" fillId="4" borderId="51" xfId="1" applyFont="1" applyFill="1" applyBorder="1" applyAlignment="1" applyProtection="1">
      <alignment horizontal="center" vertical="center" wrapText="1"/>
    </xf>
    <xf numFmtId="0" fontId="18" fillId="2" borderId="52" xfId="0" applyFont="1" applyFill="1" applyBorder="1" applyAlignment="1" applyProtection="1">
      <alignment horizontal="center" vertical="center" wrapText="1"/>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2" borderId="45" xfId="0" applyFill="1" applyBorder="1" applyAlignment="1" applyProtection="1">
      <alignment horizontal="center" vertical="center"/>
    </xf>
    <xf numFmtId="38" fontId="5" fillId="4" borderId="53" xfId="1" applyFont="1" applyFill="1" applyBorder="1" applyAlignment="1" applyProtection="1">
      <alignment horizontal="center" vertical="center" wrapText="1"/>
    </xf>
    <xf numFmtId="0" fontId="18" fillId="2" borderId="54" xfId="0" applyFont="1" applyFill="1" applyBorder="1" applyAlignment="1" applyProtection="1">
      <alignment horizontal="center" vertical="center" wrapText="1"/>
    </xf>
    <xf numFmtId="38" fontId="7" fillId="0" borderId="0" xfId="1" applyFont="1" applyFill="1" applyAlignment="1" applyProtection="1">
      <alignment horizontal="left" vertical="center"/>
    </xf>
    <xf numFmtId="38" fontId="14" fillId="0" borderId="0" xfId="1" applyFont="1" applyFill="1" applyAlignment="1" applyProtection="1">
      <alignment horizontal="center" vertical="center"/>
    </xf>
    <xf numFmtId="38" fontId="14" fillId="0" borderId="0" xfId="1"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228600</xdr:colOff>
      <xdr:row>3</xdr:row>
      <xdr:rowOff>180975</xdr:rowOff>
    </xdr:from>
    <xdr:ext cx="4143375" cy="2433871"/>
    <xdr:sp macro="" textlink="">
      <xdr:nvSpPr>
        <xdr:cNvPr id="2" name="線吹き出し 2 (枠付き) 1"/>
        <xdr:cNvSpPr/>
      </xdr:nvSpPr>
      <xdr:spPr>
        <a:xfrm>
          <a:off x="4705350" y="685800"/>
          <a:ext cx="4143375" cy="2433871"/>
        </a:xfrm>
        <a:prstGeom prst="borderCallout2">
          <a:avLst>
            <a:gd name="adj1" fmla="val 36130"/>
            <a:gd name="adj2" fmla="val -2815"/>
            <a:gd name="adj3" fmla="val 36102"/>
            <a:gd name="adj4" fmla="val -21725"/>
            <a:gd name="adj5" fmla="val 113181"/>
            <a:gd name="adj6" fmla="val -56322"/>
          </a:avLst>
        </a:prstGeom>
        <a:solidFill>
          <a:sysClr val="window" lastClr="FFFFFF"/>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endParaRPr kumimoji="1" lang="en-US" altLang="ja-JP" sz="1100"/>
        </a:p>
        <a:p>
          <a:pPr algn="l"/>
          <a:r>
            <a:rPr kumimoji="1" lang="ja-JP" altLang="en-US" sz="1100"/>
            <a:t>国民健康保険に加入予定の人の年齢区分を選択してください。</a:t>
          </a:r>
          <a:endParaRPr kumimoji="1" lang="en-US" altLang="ja-JP" sz="1100"/>
        </a:p>
        <a:p>
          <a:pPr algn="l"/>
          <a:endParaRPr kumimoji="1" lang="en-US" altLang="ja-JP" sz="1100"/>
        </a:p>
        <a:p>
          <a:pPr algn="l"/>
          <a:r>
            <a:rPr kumimoji="1" lang="ja-JP" altLang="en-US" sz="1100"/>
            <a:t>・世帯主も国保に加入するとき</a:t>
          </a:r>
          <a:endParaRPr kumimoji="1" lang="en-US" altLang="ja-JP" sz="1100"/>
        </a:p>
        <a:p>
          <a:pPr algn="l"/>
          <a:r>
            <a:rPr kumimoji="1" lang="ja-JP" altLang="en-US" sz="1100"/>
            <a:t>　世帯主の年齢区分を①～③から選択してください。</a:t>
          </a:r>
          <a:endParaRPr kumimoji="1" lang="en-US" altLang="ja-JP" sz="1100"/>
        </a:p>
        <a:p>
          <a:pPr algn="l"/>
          <a:r>
            <a:rPr kumimoji="1" lang="ja-JP" altLang="en-US" sz="1100"/>
            <a:t>　他に加入する人の年齢区分を選択してください。</a:t>
          </a:r>
          <a:endParaRPr kumimoji="1" lang="en-US" altLang="ja-JP" sz="1100"/>
        </a:p>
        <a:p>
          <a:pPr algn="l"/>
          <a:endParaRPr kumimoji="1" lang="en-US" altLang="ja-JP" sz="1100"/>
        </a:p>
        <a:p>
          <a:pPr algn="l"/>
          <a:r>
            <a:rPr kumimoji="1" lang="ja-JP" altLang="en-US" sz="1100"/>
            <a:t>・世帯主は国保に加入しないとき</a:t>
          </a:r>
          <a:endParaRPr kumimoji="1" lang="en-US" altLang="ja-JP" sz="1100"/>
        </a:p>
        <a:p>
          <a:pPr algn="l"/>
          <a:r>
            <a:rPr kumimoji="1" lang="ja-JP" altLang="en-US" sz="1100"/>
            <a:t>　世帯主の年齢区分は</a:t>
          </a:r>
          <a:r>
            <a:rPr kumimoji="1" lang="en-US" altLang="ja-JP" sz="1100"/>
            <a:t>"</a:t>
          </a:r>
          <a:r>
            <a:rPr kumimoji="1" lang="ja-JP" altLang="en-US" sz="1100"/>
            <a:t>④</a:t>
          </a:r>
          <a:r>
            <a:rPr kumimoji="1" lang="ja-JP" altLang="en-US" sz="1100" baseline="0"/>
            <a:t> 加入しない</a:t>
          </a:r>
          <a:r>
            <a:rPr kumimoji="1" lang="en-US" altLang="ja-JP" sz="1100" baseline="0"/>
            <a:t>"</a:t>
          </a:r>
          <a:r>
            <a:rPr kumimoji="1" lang="ja-JP" altLang="en-US" sz="1100" baseline="0"/>
            <a:t>を選択してください。</a:t>
          </a:r>
          <a:endParaRPr kumimoji="1" lang="en-US" altLang="ja-JP" sz="1100" baseline="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t>　</a:t>
          </a:r>
          <a:r>
            <a:rPr kumimoji="1" lang="ja-JP" altLang="en-US" sz="1100">
              <a:solidFill>
                <a:schemeClr val="dk1"/>
              </a:solidFill>
              <a:effectLst/>
              <a:latin typeface="+mn-lt"/>
              <a:ea typeface="+mn-ea"/>
              <a:cs typeface="+mn-cs"/>
            </a:rPr>
            <a:t>国保に</a:t>
          </a:r>
          <a:r>
            <a:rPr kumimoji="1" lang="ja-JP" altLang="ja-JP" sz="1100">
              <a:solidFill>
                <a:schemeClr val="dk1"/>
              </a:solidFill>
              <a:effectLst/>
              <a:latin typeface="+mn-lt"/>
              <a:ea typeface="+mn-ea"/>
              <a:cs typeface="+mn-cs"/>
            </a:rPr>
            <a:t>加入する人の年齢区分を選択してください。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oneCellAnchor>
  <xdr:oneCellAnchor>
    <xdr:from>
      <xdr:col>19</xdr:col>
      <xdr:colOff>114300</xdr:colOff>
      <xdr:row>25</xdr:row>
      <xdr:rowOff>133350</xdr:rowOff>
    </xdr:from>
    <xdr:ext cx="4295774" cy="2025555"/>
    <xdr:sp macro="" textlink="">
      <xdr:nvSpPr>
        <xdr:cNvPr id="3" name="線吹き出し 2 (枠付き) 2"/>
        <xdr:cNvSpPr/>
      </xdr:nvSpPr>
      <xdr:spPr>
        <a:xfrm>
          <a:off x="4352925" y="5200650"/>
          <a:ext cx="4295774" cy="2025555"/>
        </a:xfrm>
        <a:prstGeom prst="borderCallout2">
          <a:avLst>
            <a:gd name="adj1" fmla="val -5775"/>
            <a:gd name="adj2" fmla="val 45795"/>
            <a:gd name="adj3" fmla="val -56672"/>
            <a:gd name="adj4" fmla="val 17310"/>
            <a:gd name="adj5" fmla="val -56980"/>
            <a:gd name="adj6" fmla="val -5352"/>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endParaRPr kumimoji="1" lang="en-US" altLang="ja-JP" sz="1100"/>
        </a:p>
        <a:p>
          <a:pPr algn="l"/>
          <a:r>
            <a:rPr kumimoji="1" lang="ja-JP" altLang="en-US" sz="1100"/>
            <a:t>年齢区分で選択した人全員の給与収入額、年金収入額、その他所得額（令和６年中）を入力してください。</a:t>
          </a:r>
          <a:endParaRPr kumimoji="1" lang="en-US" altLang="ja-JP" sz="1100"/>
        </a:p>
        <a:p>
          <a:pPr algn="l"/>
          <a:r>
            <a:rPr kumimoji="1" lang="ja-JP" altLang="en-US" sz="1100"/>
            <a:t>収入額、所得額については右記のとおり、確定申告書の控え、源泉徴収票などを参照してください。</a:t>
          </a:r>
          <a:endParaRPr kumimoji="1" lang="en-US" altLang="ja-JP" sz="1100"/>
        </a:p>
        <a:p>
          <a:pPr eaLnBrk="1" fontAlgn="auto" latinLnBrk="0" hangingPunct="1"/>
          <a:endParaRPr lang="ja-JP" altLang="ja-JP">
            <a:effectLst/>
          </a:endParaRPr>
        </a:p>
        <a:p>
          <a:pPr eaLnBrk="1" fontAlgn="auto" latinLnBrk="0" hangingPunct="1"/>
          <a:r>
            <a:rPr lang="ja-JP" altLang="ja-JP" sz="1100" u="sng">
              <a:solidFill>
                <a:srgbClr val="FF0000"/>
              </a:solidFill>
              <a:effectLst/>
              <a:latin typeface="+mn-lt"/>
              <a:ea typeface="+mn-ea"/>
              <a:cs typeface="+mn-cs"/>
            </a:rPr>
            <a:t>世帯主は加入の有無を問わず所得の情報が必要になりますので、必ずご入力ください。</a:t>
          </a:r>
          <a:endParaRPr lang="ja-JP" altLang="ja-JP">
            <a:solidFill>
              <a:srgbClr val="FF0000"/>
            </a:solidFill>
            <a:effectLst/>
          </a:endParaRPr>
        </a:p>
        <a:p>
          <a:pPr algn="l"/>
          <a:endParaRPr kumimoji="1" lang="en-US" altLang="ja-JP" sz="1100"/>
        </a:p>
      </xdr:txBody>
    </xdr:sp>
    <xdr:clientData/>
  </xdr:oneCellAnchor>
  <xdr:twoCellAnchor editAs="oneCell">
    <xdr:from>
      <xdr:col>42</xdr:col>
      <xdr:colOff>30927</xdr:colOff>
      <xdr:row>0</xdr:row>
      <xdr:rowOff>42059</xdr:rowOff>
    </xdr:from>
    <xdr:to>
      <xdr:col>69</xdr:col>
      <xdr:colOff>96022</xdr:colOff>
      <xdr:row>15</xdr:row>
      <xdr:rowOff>80917</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22577" y="42059"/>
          <a:ext cx="6084895" cy="3096383"/>
        </a:xfrm>
        <a:prstGeom prst="rect">
          <a:avLst/>
        </a:prstGeom>
        <a:ln w="38100" cap="sq">
          <a:solidFill>
            <a:srgbClr val="92D05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42</xdr:col>
      <xdr:colOff>14843</xdr:colOff>
      <xdr:row>17</xdr:row>
      <xdr:rowOff>235032</xdr:rowOff>
    </xdr:from>
    <xdr:to>
      <xdr:col>63</xdr:col>
      <xdr:colOff>90839</xdr:colOff>
      <xdr:row>48</xdr:row>
      <xdr:rowOff>116980</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6493" y="3425907"/>
          <a:ext cx="4724196" cy="6692323"/>
        </a:xfrm>
        <a:prstGeom prst="rect">
          <a:avLst/>
        </a:prstGeom>
        <a:ln w="38100" cap="sq">
          <a:solidFill>
            <a:srgbClr val="92D050"/>
          </a:solidFill>
          <a:prstDash val="solid"/>
          <a:miter lim="800000"/>
        </a:ln>
        <a:effectLst>
          <a:outerShdw blurRad="50800" dist="38100" dir="2700000" algn="tl" rotWithShape="0">
            <a:srgbClr val="000000">
              <a:alpha val="43000"/>
            </a:srgbClr>
          </a:outerShdw>
        </a:effectLst>
      </xdr:spPr>
    </xdr:pic>
    <xdr:clientData/>
  </xdr:twoCellAnchor>
  <xdr:twoCellAnchor>
    <xdr:from>
      <xdr:col>48</xdr:col>
      <xdr:colOff>83375</xdr:colOff>
      <xdr:row>6</xdr:row>
      <xdr:rowOff>229427</xdr:rowOff>
    </xdr:from>
    <xdr:to>
      <xdr:col>53</xdr:col>
      <xdr:colOff>182393</xdr:colOff>
      <xdr:row>10</xdr:row>
      <xdr:rowOff>50942</xdr:rowOff>
    </xdr:to>
    <xdr:sp macro="" textlink="">
      <xdr:nvSpPr>
        <xdr:cNvPr id="6" name="フレーム 5"/>
        <xdr:cNvSpPr/>
      </xdr:nvSpPr>
      <xdr:spPr>
        <a:xfrm>
          <a:off x="10637075" y="1153352"/>
          <a:ext cx="1299168" cy="583515"/>
        </a:xfrm>
        <a:prstGeom prst="frame">
          <a:avLst>
            <a:gd name="adj1" fmla="val 784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209644</xdr:colOff>
      <xdr:row>3</xdr:row>
      <xdr:rowOff>160193</xdr:rowOff>
    </xdr:from>
    <xdr:to>
      <xdr:col>56</xdr:col>
      <xdr:colOff>39953</xdr:colOff>
      <xdr:row>6</xdr:row>
      <xdr:rowOff>140822</xdr:rowOff>
    </xdr:to>
    <xdr:sp macro="" textlink="">
      <xdr:nvSpPr>
        <xdr:cNvPr id="7" name="角丸四角形吹き出し 6"/>
        <xdr:cNvSpPr/>
      </xdr:nvSpPr>
      <xdr:spPr>
        <a:xfrm>
          <a:off x="11449144" y="665018"/>
          <a:ext cx="1030459" cy="399729"/>
        </a:xfrm>
        <a:prstGeom prst="wedgeRoundRectCallout">
          <a:avLst>
            <a:gd name="adj1" fmla="val -58207"/>
            <a:gd name="adj2" fmla="val 503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給与収入額</a:t>
          </a:r>
        </a:p>
      </xdr:txBody>
    </xdr:sp>
    <xdr:clientData/>
  </xdr:twoCellAnchor>
  <xdr:twoCellAnchor>
    <xdr:from>
      <xdr:col>44</xdr:col>
      <xdr:colOff>64147</xdr:colOff>
      <xdr:row>24</xdr:row>
      <xdr:rowOff>172810</xdr:rowOff>
    </xdr:from>
    <xdr:to>
      <xdr:col>53</xdr:col>
      <xdr:colOff>142875</xdr:colOff>
      <xdr:row>27</xdr:row>
      <xdr:rowOff>51706</xdr:rowOff>
    </xdr:to>
    <xdr:sp macro="" textlink="">
      <xdr:nvSpPr>
        <xdr:cNvPr id="8" name="フレーム 7"/>
        <xdr:cNvSpPr/>
      </xdr:nvSpPr>
      <xdr:spPr>
        <a:xfrm>
          <a:off x="9912997" y="4992460"/>
          <a:ext cx="1983728" cy="621846"/>
        </a:xfrm>
        <a:prstGeom prst="frame">
          <a:avLst>
            <a:gd name="adj1" fmla="val 784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50</xdr:col>
      <xdr:colOff>92365</xdr:colOff>
      <xdr:row>22</xdr:row>
      <xdr:rowOff>99332</xdr:rowOff>
    </xdr:from>
    <xdr:to>
      <xdr:col>58</xdr:col>
      <xdr:colOff>142230</xdr:colOff>
      <xdr:row>24</xdr:row>
      <xdr:rowOff>98771</xdr:rowOff>
    </xdr:to>
    <xdr:sp macro="" textlink="">
      <xdr:nvSpPr>
        <xdr:cNvPr id="9" name="角丸四角形吹き出し 8"/>
        <xdr:cNvSpPr/>
      </xdr:nvSpPr>
      <xdr:spPr>
        <a:xfrm>
          <a:off x="11074690" y="4528457"/>
          <a:ext cx="1964390" cy="389964"/>
        </a:xfrm>
        <a:prstGeom prst="wedgeRoundRectCallout">
          <a:avLst>
            <a:gd name="adj1" fmla="val -58207"/>
            <a:gd name="adj2" fmla="val 503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給与収入額・年金収入額</a:t>
          </a:r>
          <a:endParaRPr kumimoji="1" lang="en-US" altLang="ja-JP" sz="1100"/>
        </a:p>
      </xdr:txBody>
    </xdr:sp>
    <xdr:clientData/>
  </xdr:twoCellAnchor>
  <xdr:twoCellAnchor>
    <xdr:from>
      <xdr:col>43</xdr:col>
      <xdr:colOff>131989</xdr:colOff>
      <xdr:row>28</xdr:row>
      <xdr:rowOff>12405</xdr:rowOff>
    </xdr:from>
    <xdr:to>
      <xdr:col>53</xdr:col>
      <xdr:colOff>130867</xdr:colOff>
      <xdr:row>33</xdr:row>
      <xdr:rowOff>76200</xdr:rowOff>
    </xdr:to>
    <xdr:sp macro="" textlink="">
      <xdr:nvSpPr>
        <xdr:cNvPr id="10" name="フレーム 9"/>
        <xdr:cNvSpPr/>
      </xdr:nvSpPr>
      <xdr:spPr>
        <a:xfrm>
          <a:off x="9752239" y="5822655"/>
          <a:ext cx="2132478" cy="930570"/>
        </a:xfrm>
        <a:prstGeom prst="frame">
          <a:avLst>
            <a:gd name="adj1" fmla="val 442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47</xdr:col>
      <xdr:colOff>25453</xdr:colOff>
      <xdr:row>34</xdr:row>
      <xdr:rowOff>234721</xdr:rowOff>
    </xdr:from>
    <xdr:to>
      <xdr:col>55</xdr:col>
      <xdr:colOff>200024</xdr:colOff>
      <xdr:row>39</xdr:row>
      <xdr:rowOff>117538</xdr:rowOff>
    </xdr:to>
    <xdr:sp macro="" textlink="">
      <xdr:nvSpPr>
        <xdr:cNvPr id="11" name="角丸四角形吹き出し 10"/>
        <xdr:cNvSpPr/>
      </xdr:nvSpPr>
      <xdr:spPr>
        <a:xfrm>
          <a:off x="10464853" y="7159396"/>
          <a:ext cx="1946221" cy="1006767"/>
        </a:xfrm>
        <a:prstGeom prst="wedgeRoundRectCallout">
          <a:avLst>
            <a:gd name="adj1" fmla="val -34052"/>
            <a:gd name="adj2" fmla="val -76845"/>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その他所得</a:t>
          </a:r>
          <a:endParaRPr kumimoji="1" lang="en-US" altLang="ja-JP" sz="1100"/>
        </a:p>
        <a:p>
          <a:pPr algn="ctr"/>
          <a:r>
            <a:rPr kumimoji="1" lang="ja-JP" altLang="en-US" sz="1100"/>
            <a:t>（事業所得・農業所得・</a:t>
          </a:r>
          <a:endParaRPr kumimoji="1" lang="en-US" altLang="ja-JP" sz="1100"/>
        </a:p>
        <a:p>
          <a:pPr algn="ctr"/>
          <a:r>
            <a:rPr kumimoji="1" lang="ja-JP" altLang="en-US" sz="1100"/>
            <a:t>不動産所得など）</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4"/>
  <sheetViews>
    <sheetView tabSelected="1" view="pageBreakPreview" topLeftCell="A22" zoomScale="90" zoomScaleNormal="100" zoomScaleSheetLayoutView="90" workbookViewId="0">
      <selection activeCell="AX41" sqref="AX41"/>
    </sheetView>
  </sheetViews>
  <sheetFormatPr defaultRowHeight="18.75" x14ac:dyDescent="0.4"/>
  <cols>
    <col min="1" max="1" width="1.875" style="1" customWidth="1"/>
    <col min="2" max="2" width="1.75" style="1" customWidth="1"/>
    <col min="3" max="13" width="3.125" style="1" customWidth="1"/>
    <col min="14" max="14" width="2" style="1" customWidth="1"/>
    <col min="15" max="25" width="3.125" style="1" customWidth="1"/>
    <col min="26" max="26" width="3" style="1" customWidth="1"/>
    <col min="27" max="27" width="1.75" style="1" customWidth="1"/>
    <col min="28" max="29" width="1.875" style="1" customWidth="1"/>
    <col min="30" max="30" width="3" style="1" customWidth="1"/>
    <col min="31" max="41" width="3.125" style="1" customWidth="1"/>
    <col min="42" max="46" width="3" style="1" customWidth="1"/>
    <col min="47" max="47" width="1.75" style="1" customWidth="1"/>
    <col min="48" max="48" width="1.5" style="2" customWidth="1"/>
    <col min="49" max="49" width="1.875" style="1" customWidth="1"/>
    <col min="50" max="50" width="3.75" style="1" customWidth="1"/>
    <col min="51" max="53" width="3.375" style="1" customWidth="1"/>
    <col min="54" max="71" width="3" style="1" customWidth="1"/>
    <col min="72" max="72" width="1.875" style="1" customWidth="1"/>
    <col min="73" max="73" width="1.875" style="2" customWidth="1"/>
    <col min="74" max="16384" width="9" style="1"/>
  </cols>
  <sheetData>
    <row r="1" spans="1:72" ht="10.5" customHeight="1" thickBot="1" x14ac:dyDescent="0.45">
      <c r="AC1" s="2"/>
      <c r="AD1" s="2"/>
      <c r="AE1" s="2"/>
      <c r="AF1" s="2"/>
      <c r="AG1" s="2"/>
      <c r="AH1" s="2"/>
      <c r="AI1" s="2"/>
      <c r="AJ1" s="2"/>
      <c r="AK1" s="2"/>
      <c r="AL1" s="2"/>
      <c r="AM1" s="2"/>
      <c r="AN1" s="2"/>
      <c r="AO1" s="2"/>
      <c r="AP1" s="2"/>
      <c r="AQ1" s="2"/>
      <c r="AR1" s="2"/>
      <c r="AS1" s="2"/>
      <c r="AT1" s="2"/>
      <c r="AU1" s="2"/>
      <c r="AW1" s="2"/>
      <c r="AX1" s="2"/>
      <c r="AY1" s="2"/>
      <c r="AZ1" s="2"/>
      <c r="BA1" s="2"/>
      <c r="BB1" s="2"/>
      <c r="BC1" s="2"/>
      <c r="BD1" s="2"/>
      <c r="BE1" s="2"/>
      <c r="BF1" s="2"/>
      <c r="BG1" s="2"/>
      <c r="BH1" s="2"/>
      <c r="BI1" s="2"/>
      <c r="BJ1" s="2"/>
      <c r="BK1" s="2"/>
      <c r="BL1" s="2"/>
      <c r="BM1" s="2"/>
      <c r="BN1" s="2"/>
      <c r="BO1" s="2"/>
      <c r="BP1" s="2"/>
      <c r="BQ1" s="2"/>
      <c r="BR1" s="2"/>
      <c r="BS1" s="2"/>
      <c r="BT1" s="2"/>
    </row>
    <row r="2" spans="1:72" ht="10.5" customHeight="1" thickTop="1" x14ac:dyDescent="0.4">
      <c r="B2" s="148" t="s">
        <v>115</v>
      </c>
      <c r="C2" s="149"/>
      <c r="D2" s="149"/>
      <c r="E2" s="149"/>
      <c r="F2" s="149"/>
      <c r="G2" s="149"/>
      <c r="H2" s="149"/>
      <c r="I2" s="149"/>
      <c r="J2" s="149"/>
      <c r="K2" s="149"/>
      <c r="L2" s="149"/>
      <c r="M2" s="149"/>
      <c r="N2" s="149"/>
      <c r="O2" s="149"/>
      <c r="P2" s="149"/>
      <c r="Q2" s="149"/>
      <c r="R2" s="149"/>
      <c r="S2" s="149"/>
      <c r="T2" s="149"/>
      <c r="U2" s="149"/>
      <c r="V2" s="149"/>
      <c r="W2" s="149"/>
      <c r="X2" s="149"/>
      <c r="Y2" s="149"/>
      <c r="Z2" s="149"/>
      <c r="AA2" s="150"/>
      <c r="AB2" s="3"/>
      <c r="AC2" s="4"/>
      <c r="AD2" s="5"/>
      <c r="AE2" s="5"/>
      <c r="AF2" s="5"/>
      <c r="AG2" s="5"/>
      <c r="AH2" s="5"/>
      <c r="AI2" s="5"/>
      <c r="AJ2" s="5"/>
      <c r="AK2" s="5"/>
      <c r="AL2" s="5"/>
      <c r="AM2" s="5"/>
      <c r="AN2" s="5"/>
      <c r="AO2" s="5"/>
      <c r="AP2" s="5"/>
      <c r="AQ2" s="5"/>
      <c r="AR2" s="5"/>
      <c r="AS2" s="5"/>
      <c r="AT2" s="5"/>
      <c r="AU2" s="6"/>
      <c r="AW2" s="4"/>
      <c r="AX2" s="5"/>
      <c r="AY2" s="5"/>
      <c r="AZ2" s="5"/>
      <c r="BA2" s="5"/>
      <c r="BB2" s="5"/>
      <c r="BC2" s="5"/>
      <c r="BD2" s="5"/>
      <c r="BE2" s="5"/>
      <c r="BF2" s="5"/>
      <c r="BG2" s="5"/>
      <c r="BH2" s="5"/>
      <c r="BI2" s="5"/>
      <c r="BJ2" s="5"/>
      <c r="BK2" s="5"/>
      <c r="BL2" s="5"/>
      <c r="BM2" s="5"/>
      <c r="BN2" s="5"/>
      <c r="BO2" s="5"/>
      <c r="BP2" s="5"/>
      <c r="BQ2" s="5"/>
      <c r="BR2" s="5"/>
      <c r="BS2" s="5"/>
      <c r="BT2" s="6"/>
    </row>
    <row r="3" spans="1:72" ht="18.75" customHeight="1" x14ac:dyDescent="0.4">
      <c r="B3" s="151"/>
      <c r="C3" s="152"/>
      <c r="D3" s="152"/>
      <c r="E3" s="152"/>
      <c r="F3" s="152"/>
      <c r="G3" s="152"/>
      <c r="H3" s="152"/>
      <c r="I3" s="152"/>
      <c r="J3" s="152"/>
      <c r="K3" s="152"/>
      <c r="L3" s="152"/>
      <c r="M3" s="152"/>
      <c r="N3" s="152"/>
      <c r="O3" s="152"/>
      <c r="P3" s="152"/>
      <c r="Q3" s="152"/>
      <c r="R3" s="152"/>
      <c r="S3" s="152"/>
      <c r="T3" s="152"/>
      <c r="U3" s="152"/>
      <c r="V3" s="152"/>
      <c r="W3" s="152"/>
      <c r="X3" s="152"/>
      <c r="Y3" s="152"/>
      <c r="Z3" s="152"/>
      <c r="AA3" s="153"/>
      <c r="AB3" s="3"/>
      <c r="AC3" s="7"/>
      <c r="AD3" s="8" t="s">
        <v>0</v>
      </c>
      <c r="AE3" s="8" t="s">
        <v>1</v>
      </c>
      <c r="AF3" s="8"/>
      <c r="AG3" s="8"/>
      <c r="AH3" s="8"/>
      <c r="AI3" s="8"/>
      <c r="AJ3" s="8"/>
      <c r="AK3" s="8"/>
      <c r="AL3" s="8"/>
      <c r="AM3" s="8"/>
      <c r="AN3" s="8"/>
      <c r="AO3" s="8"/>
      <c r="AP3" s="9"/>
      <c r="AQ3" s="9"/>
      <c r="AR3" s="9"/>
      <c r="AS3" s="9"/>
      <c r="AT3" s="9"/>
      <c r="AU3" s="10"/>
      <c r="AW3" s="7"/>
      <c r="AX3" s="8" t="s">
        <v>0</v>
      </c>
      <c r="AY3" s="8" t="s">
        <v>2</v>
      </c>
      <c r="AZ3" s="8"/>
      <c r="BA3" s="8"/>
      <c r="BB3" s="8"/>
      <c r="BC3" s="8"/>
      <c r="BD3" s="8"/>
      <c r="BE3" s="8"/>
      <c r="BF3" s="8"/>
      <c r="BG3" s="8"/>
      <c r="BH3" s="9"/>
      <c r="BI3" s="9"/>
      <c r="BJ3" s="9"/>
      <c r="BK3" s="9"/>
      <c r="BL3" s="9"/>
      <c r="BM3" s="9"/>
      <c r="BN3" s="9"/>
      <c r="BO3" s="9"/>
      <c r="BP3" s="9"/>
      <c r="BQ3" s="9"/>
      <c r="BR3" s="9"/>
      <c r="BS3" s="9"/>
      <c r="BT3" s="10"/>
    </row>
    <row r="4" spans="1:72" ht="18.75" customHeight="1" thickBot="1" x14ac:dyDescent="0.45">
      <c r="B4" s="154"/>
      <c r="C4" s="155"/>
      <c r="D4" s="155"/>
      <c r="E4" s="155"/>
      <c r="F4" s="155"/>
      <c r="G4" s="155"/>
      <c r="H4" s="155"/>
      <c r="I4" s="155"/>
      <c r="J4" s="155"/>
      <c r="K4" s="155"/>
      <c r="L4" s="155"/>
      <c r="M4" s="155"/>
      <c r="N4" s="155"/>
      <c r="O4" s="155"/>
      <c r="P4" s="155"/>
      <c r="Q4" s="155"/>
      <c r="R4" s="155"/>
      <c r="S4" s="155"/>
      <c r="T4" s="155"/>
      <c r="U4" s="155"/>
      <c r="V4" s="155"/>
      <c r="W4" s="155"/>
      <c r="X4" s="155"/>
      <c r="Y4" s="155"/>
      <c r="Z4" s="155"/>
      <c r="AA4" s="156"/>
      <c r="AB4" s="3"/>
      <c r="AC4" s="7"/>
      <c r="AD4" s="9"/>
      <c r="AE4" s="157" t="s">
        <v>3</v>
      </c>
      <c r="AF4" s="157"/>
      <c r="AG4" s="157"/>
      <c r="AH4" s="157"/>
      <c r="AI4" s="157"/>
      <c r="AJ4" s="157"/>
      <c r="AK4" s="157"/>
      <c r="AL4" s="157"/>
      <c r="AM4" s="157"/>
      <c r="AN4" s="157"/>
      <c r="AO4" s="157"/>
      <c r="AP4" s="157"/>
      <c r="AQ4" s="157"/>
      <c r="AR4" s="157"/>
      <c r="AS4" s="157"/>
      <c r="AT4" s="157"/>
      <c r="AU4" s="10"/>
      <c r="AW4" s="7"/>
      <c r="AX4" s="9"/>
      <c r="AY4" s="158" t="s">
        <v>4</v>
      </c>
      <c r="AZ4" s="158"/>
      <c r="BA4" s="158"/>
      <c r="BB4" s="158"/>
      <c r="BC4" s="158"/>
      <c r="BD4" s="158"/>
      <c r="BE4" s="158"/>
      <c r="BF4" s="158"/>
      <c r="BG4" s="158"/>
      <c r="BH4" s="158"/>
      <c r="BI4" s="158"/>
      <c r="BJ4" s="158"/>
      <c r="BK4" s="158"/>
      <c r="BL4" s="158"/>
      <c r="BM4" s="158"/>
      <c r="BN4" s="158"/>
      <c r="BO4" s="158"/>
      <c r="BP4" s="158"/>
      <c r="BQ4" s="158"/>
      <c r="BR4" s="158"/>
      <c r="BS4" s="158"/>
      <c r="BT4" s="10"/>
    </row>
    <row r="5" spans="1:72" ht="6.75" customHeight="1" thickTop="1" thickBot="1" x14ac:dyDescent="0.45">
      <c r="B5" s="11"/>
      <c r="C5" s="11"/>
      <c r="D5" s="11"/>
      <c r="E5" s="11"/>
      <c r="F5" s="11"/>
      <c r="G5" s="11"/>
      <c r="H5" s="11"/>
      <c r="I5" s="11"/>
      <c r="J5" s="11"/>
      <c r="K5" s="11"/>
      <c r="L5" s="11"/>
      <c r="M5" s="11"/>
      <c r="N5" s="11"/>
      <c r="O5" s="11"/>
      <c r="P5" s="11"/>
      <c r="Q5" s="11"/>
      <c r="R5" s="11"/>
      <c r="S5" s="11"/>
      <c r="T5" s="11"/>
      <c r="U5" s="11"/>
      <c r="V5" s="11"/>
      <c r="W5" s="11"/>
      <c r="X5" s="11"/>
      <c r="Y5" s="11"/>
      <c r="Z5" s="11"/>
      <c r="AA5" s="11"/>
      <c r="AB5" s="3"/>
      <c r="AC5" s="7"/>
      <c r="AD5" s="9"/>
      <c r="AE5" s="157"/>
      <c r="AF5" s="157"/>
      <c r="AG5" s="157"/>
      <c r="AH5" s="157"/>
      <c r="AI5" s="157"/>
      <c r="AJ5" s="157"/>
      <c r="AK5" s="157"/>
      <c r="AL5" s="157"/>
      <c r="AM5" s="157"/>
      <c r="AN5" s="157"/>
      <c r="AO5" s="157"/>
      <c r="AP5" s="157"/>
      <c r="AQ5" s="157"/>
      <c r="AR5" s="157"/>
      <c r="AS5" s="157"/>
      <c r="AT5" s="157"/>
      <c r="AU5" s="10"/>
      <c r="AW5" s="7"/>
      <c r="AX5" s="9"/>
      <c r="AY5" s="158"/>
      <c r="AZ5" s="158"/>
      <c r="BA5" s="158"/>
      <c r="BB5" s="158"/>
      <c r="BC5" s="158"/>
      <c r="BD5" s="158"/>
      <c r="BE5" s="158"/>
      <c r="BF5" s="158"/>
      <c r="BG5" s="158"/>
      <c r="BH5" s="158"/>
      <c r="BI5" s="158"/>
      <c r="BJ5" s="158"/>
      <c r="BK5" s="158"/>
      <c r="BL5" s="158"/>
      <c r="BM5" s="158"/>
      <c r="BN5" s="158"/>
      <c r="BO5" s="158"/>
      <c r="BP5" s="158"/>
      <c r="BQ5" s="158"/>
      <c r="BR5" s="158"/>
      <c r="BS5" s="158"/>
      <c r="BT5" s="10"/>
    </row>
    <row r="6" spans="1:72" ht="7.5" customHeight="1" thickTop="1" x14ac:dyDescent="0.4">
      <c r="B6" s="12"/>
      <c r="C6" s="13"/>
      <c r="D6" s="13"/>
      <c r="E6" s="13"/>
      <c r="F6" s="13"/>
      <c r="G6" s="13"/>
      <c r="H6" s="13"/>
      <c r="I6" s="13"/>
      <c r="J6" s="13"/>
      <c r="K6" s="13"/>
      <c r="L6" s="13"/>
      <c r="M6" s="13"/>
      <c r="N6" s="13"/>
      <c r="O6" s="13"/>
      <c r="P6" s="13"/>
      <c r="Q6" s="13"/>
      <c r="R6" s="13"/>
      <c r="S6" s="13"/>
      <c r="T6" s="13"/>
      <c r="U6" s="13"/>
      <c r="V6" s="13"/>
      <c r="W6" s="13"/>
      <c r="X6" s="13"/>
      <c r="Y6" s="13"/>
      <c r="Z6" s="13"/>
      <c r="AA6" s="14"/>
      <c r="AB6" s="3"/>
      <c r="AC6" s="7"/>
      <c r="AD6" s="9"/>
      <c r="AE6" s="157"/>
      <c r="AF6" s="157"/>
      <c r="AG6" s="157"/>
      <c r="AH6" s="157"/>
      <c r="AI6" s="157"/>
      <c r="AJ6" s="157"/>
      <c r="AK6" s="157"/>
      <c r="AL6" s="157"/>
      <c r="AM6" s="157"/>
      <c r="AN6" s="157"/>
      <c r="AO6" s="157"/>
      <c r="AP6" s="157"/>
      <c r="AQ6" s="157"/>
      <c r="AR6" s="157"/>
      <c r="AS6" s="157"/>
      <c r="AT6" s="157"/>
      <c r="AU6" s="10"/>
      <c r="AW6" s="15"/>
      <c r="AX6" s="2"/>
      <c r="AY6" s="158"/>
      <c r="AZ6" s="158"/>
      <c r="BA6" s="158"/>
      <c r="BB6" s="158"/>
      <c r="BC6" s="158"/>
      <c r="BD6" s="158"/>
      <c r="BE6" s="158"/>
      <c r="BF6" s="158"/>
      <c r="BG6" s="158"/>
      <c r="BH6" s="158"/>
      <c r="BI6" s="158"/>
      <c r="BJ6" s="158"/>
      <c r="BK6" s="158"/>
      <c r="BL6" s="158"/>
      <c r="BM6" s="158"/>
      <c r="BN6" s="158"/>
      <c r="BO6" s="158"/>
      <c r="BP6" s="158"/>
      <c r="BQ6" s="158"/>
      <c r="BR6" s="158"/>
      <c r="BS6" s="158"/>
      <c r="BT6" s="16"/>
    </row>
    <row r="7" spans="1:72" ht="18.75" customHeight="1" x14ac:dyDescent="0.4">
      <c r="B7" s="17" t="s">
        <v>5</v>
      </c>
      <c r="C7" s="159" t="s">
        <v>116</v>
      </c>
      <c r="D7" s="159"/>
      <c r="E7" s="159"/>
      <c r="F7" s="159"/>
      <c r="G7" s="159"/>
      <c r="H7" s="159"/>
      <c r="I7" s="159"/>
      <c r="J7" s="159"/>
      <c r="K7" s="159"/>
      <c r="L7" s="159"/>
      <c r="M7" s="159"/>
      <c r="N7" s="159"/>
      <c r="O7" s="159"/>
      <c r="P7" s="159"/>
      <c r="Q7" s="159"/>
      <c r="R7" s="159"/>
      <c r="S7" s="159"/>
      <c r="T7" s="159"/>
      <c r="U7" s="159"/>
      <c r="V7" s="159"/>
      <c r="W7" s="159"/>
      <c r="X7" s="159"/>
      <c r="Y7" s="159"/>
      <c r="Z7" s="159"/>
      <c r="AA7" s="18"/>
      <c r="AB7" s="19"/>
      <c r="AC7" s="7"/>
      <c r="AD7" s="9"/>
      <c r="AE7" s="157"/>
      <c r="AF7" s="157"/>
      <c r="AG7" s="157"/>
      <c r="AH7" s="157"/>
      <c r="AI7" s="157"/>
      <c r="AJ7" s="157"/>
      <c r="AK7" s="157"/>
      <c r="AL7" s="157"/>
      <c r="AM7" s="157"/>
      <c r="AN7" s="157"/>
      <c r="AO7" s="157"/>
      <c r="AP7" s="157"/>
      <c r="AQ7" s="157"/>
      <c r="AR7" s="157"/>
      <c r="AS7" s="157"/>
      <c r="AT7" s="157"/>
      <c r="AU7" s="10"/>
      <c r="AW7" s="15"/>
      <c r="AX7" s="2"/>
      <c r="AY7" s="158"/>
      <c r="AZ7" s="158"/>
      <c r="BA7" s="158"/>
      <c r="BB7" s="158"/>
      <c r="BC7" s="158"/>
      <c r="BD7" s="158"/>
      <c r="BE7" s="158"/>
      <c r="BF7" s="158"/>
      <c r="BG7" s="158"/>
      <c r="BH7" s="158"/>
      <c r="BI7" s="158"/>
      <c r="BJ7" s="158"/>
      <c r="BK7" s="158"/>
      <c r="BL7" s="158"/>
      <c r="BM7" s="158"/>
      <c r="BN7" s="158"/>
      <c r="BO7" s="158"/>
      <c r="BP7" s="158"/>
      <c r="BQ7" s="158"/>
      <c r="BR7" s="158"/>
      <c r="BS7" s="158"/>
      <c r="BT7" s="16"/>
    </row>
    <row r="8" spans="1:72" ht="11.25" customHeight="1" x14ac:dyDescent="0.4">
      <c r="B8" s="17"/>
      <c r="C8" s="159"/>
      <c r="D8" s="159"/>
      <c r="E8" s="159"/>
      <c r="F8" s="159"/>
      <c r="G8" s="159"/>
      <c r="H8" s="159"/>
      <c r="I8" s="159"/>
      <c r="J8" s="159"/>
      <c r="K8" s="159"/>
      <c r="L8" s="159"/>
      <c r="M8" s="159"/>
      <c r="N8" s="159"/>
      <c r="O8" s="159"/>
      <c r="P8" s="159"/>
      <c r="Q8" s="159"/>
      <c r="R8" s="159"/>
      <c r="S8" s="159"/>
      <c r="T8" s="159"/>
      <c r="U8" s="159"/>
      <c r="V8" s="159"/>
      <c r="W8" s="159"/>
      <c r="X8" s="159"/>
      <c r="Y8" s="159"/>
      <c r="Z8" s="159"/>
      <c r="AA8" s="18"/>
      <c r="AB8" s="19"/>
      <c r="AC8" s="7"/>
      <c r="AD8" s="20"/>
      <c r="AE8" s="2"/>
      <c r="AF8" s="20"/>
      <c r="AG8" s="20"/>
      <c r="AH8" s="20"/>
      <c r="AI8" s="20"/>
      <c r="AJ8" s="20"/>
      <c r="AK8" s="20"/>
      <c r="AL8" s="20"/>
      <c r="AM8" s="20"/>
      <c r="AN8" s="20"/>
      <c r="AO8" s="20"/>
      <c r="AP8" s="21"/>
      <c r="AQ8" s="21"/>
      <c r="AR8" s="21"/>
      <c r="AS8" s="20"/>
      <c r="AT8" s="20"/>
      <c r="AU8" s="10"/>
      <c r="AW8" s="15"/>
      <c r="AX8" s="2"/>
      <c r="AY8" s="158"/>
      <c r="AZ8" s="158"/>
      <c r="BA8" s="158"/>
      <c r="BB8" s="158"/>
      <c r="BC8" s="158"/>
      <c r="BD8" s="158"/>
      <c r="BE8" s="158"/>
      <c r="BF8" s="158"/>
      <c r="BG8" s="158"/>
      <c r="BH8" s="158"/>
      <c r="BI8" s="158"/>
      <c r="BJ8" s="158"/>
      <c r="BK8" s="158"/>
      <c r="BL8" s="158"/>
      <c r="BM8" s="158"/>
      <c r="BN8" s="158"/>
      <c r="BO8" s="158"/>
      <c r="BP8" s="158"/>
      <c r="BQ8" s="158"/>
      <c r="BR8" s="158"/>
      <c r="BS8" s="158"/>
      <c r="BT8" s="16"/>
    </row>
    <row r="9" spans="1:72" ht="11.25" customHeight="1" x14ac:dyDescent="0.4">
      <c r="B9" s="17"/>
      <c r="C9" s="159"/>
      <c r="D9" s="159"/>
      <c r="E9" s="159"/>
      <c r="F9" s="159"/>
      <c r="G9" s="159"/>
      <c r="H9" s="159"/>
      <c r="I9" s="159"/>
      <c r="J9" s="159"/>
      <c r="K9" s="159"/>
      <c r="L9" s="159"/>
      <c r="M9" s="159"/>
      <c r="N9" s="159"/>
      <c r="O9" s="159"/>
      <c r="P9" s="159"/>
      <c r="Q9" s="159"/>
      <c r="R9" s="159"/>
      <c r="S9" s="159"/>
      <c r="T9" s="159"/>
      <c r="U9" s="159"/>
      <c r="V9" s="159"/>
      <c r="W9" s="159"/>
      <c r="X9" s="159"/>
      <c r="Y9" s="159"/>
      <c r="Z9" s="159"/>
      <c r="AA9" s="18"/>
      <c r="AB9" s="19"/>
      <c r="AC9" s="7"/>
      <c r="AD9" s="9"/>
      <c r="AE9" s="160" t="s">
        <v>6</v>
      </c>
      <c r="AF9" s="161"/>
      <c r="AG9" s="161"/>
      <c r="AH9" s="161"/>
      <c r="AI9" s="161"/>
      <c r="AJ9" s="161"/>
      <c r="AK9" s="161"/>
      <c r="AL9" s="161"/>
      <c r="AM9" s="161"/>
      <c r="AN9" s="161"/>
      <c r="AO9" s="161"/>
      <c r="AP9" s="164">
        <f>SUM(AP11:AR14)</f>
        <v>0</v>
      </c>
      <c r="AQ9" s="164"/>
      <c r="AR9" s="164"/>
      <c r="AS9" s="166" t="s">
        <v>7</v>
      </c>
      <c r="AT9" s="167"/>
      <c r="AU9" s="10"/>
      <c r="AW9" s="15"/>
      <c r="AX9" s="2"/>
      <c r="AY9" s="22"/>
      <c r="AZ9" s="22"/>
      <c r="BA9" s="22"/>
      <c r="BB9" s="22"/>
      <c r="BC9" s="22"/>
      <c r="BD9" s="22"/>
      <c r="BE9" s="22"/>
      <c r="BF9" s="22"/>
      <c r="BG9" s="22"/>
      <c r="BH9" s="22"/>
      <c r="BI9" s="22"/>
      <c r="BJ9" s="22"/>
      <c r="BK9" s="22"/>
      <c r="BL9" s="22"/>
      <c r="BM9" s="22"/>
      <c r="BN9" s="22"/>
      <c r="BO9" s="22"/>
      <c r="BP9" s="22"/>
      <c r="BQ9" s="22"/>
      <c r="BR9" s="22"/>
      <c r="BS9" s="22"/>
      <c r="BT9" s="16"/>
    </row>
    <row r="10" spans="1:72" ht="18.75" customHeight="1" thickBot="1" x14ac:dyDescent="0.45">
      <c r="B10" s="17"/>
      <c r="C10" s="23" t="s">
        <v>0</v>
      </c>
      <c r="D10" s="23" t="s">
        <v>8</v>
      </c>
      <c r="E10" s="23"/>
      <c r="F10" s="23"/>
      <c r="G10" s="24"/>
      <c r="H10" s="24"/>
      <c r="I10" s="24"/>
      <c r="J10" s="24"/>
      <c r="K10" s="24"/>
      <c r="L10" s="24"/>
      <c r="M10" s="24"/>
      <c r="N10" s="24"/>
      <c r="O10" s="24"/>
      <c r="P10" s="24"/>
      <c r="Q10" s="24"/>
      <c r="R10" s="24"/>
      <c r="S10" s="24"/>
      <c r="T10" s="24"/>
      <c r="U10" s="24"/>
      <c r="V10" s="24"/>
      <c r="W10" s="2"/>
      <c r="X10" s="2"/>
      <c r="Y10" s="2"/>
      <c r="Z10" s="2"/>
      <c r="AA10" s="18"/>
      <c r="AB10" s="19"/>
      <c r="AC10" s="7"/>
      <c r="AD10" s="9"/>
      <c r="AE10" s="162"/>
      <c r="AF10" s="163"/>
      <c r="AG10" s="163"/>
      <c r="AH10" s="163"/>
      <c r="AI10" s="163"/>
      <c r="AJ10" s="163"/>
      <c r="AK10" s="163"/>
      <c r="AL10" s="163"/>
      <c r="AM10" s="163"/>
      <c r="AN10" s="163"/>
      <c r="AO10" s="163"/>
      <c r="AP10" s="165"/>
      <c r="AQ10" s="165"/>
      <c r="AR10" s="165"/>
      <c r="AS10" s="168"/>
      <c r="AT10" s="169"/>
      <c r="AU10" s="10"/>
      <c r="AW10" s="15"/>
      <c r="AX10" s="170"/>
      <c r="AY10" s="171"/>
      <c r="AZ10" s="171"/>
      <c r="BA10" s="172"/>
      <c r="BB10" s="179" t="s">
        <v>9</v>
      </c>
      <c r="BC10" s="180"/>
      <c r="BD10" s="180"/>
      <c r="BE10" s="180"/>
      <c r="BF10" s="180"/>
      <c r="BG10" s="181"/>
      <c r="BH10" s="188" t="s">
        <v>10</v>
      </c>
      <c r="BI10" s="189"/>
      <c r="BJ10" s="189"/>
      <c r="BK10" s="189"/>
      <c r="BL10" s="189"/>
      <c r="BM10" s="190"/>
      <c r="BN10" s="197" t="s">
        <v>11</v>
      </c>
      <c r="BO10" s="180"/>
      <c r="BP10" s="180"/>
      <c r="BQ10" s="180"/>
      <c r="BR10" s="180"/>
      <c r="BS10" s="181"/>
      <c r="BT10" s="16"/>
    </row>
    <row r="11" spans="1:72" ht="18.75" customHeight="1" thickTop="1" thickBot="1" x14ac:dyDescent="0.45">
      <c r="B11" s="17"/>
      <c r="C11" s="23"/>
      <c r="D11" s="200" t="s">
        <v>117</v>
      </c>
      <c r="E11" s="200"/>
      <c r="F11" s="200"/>
      <c r="G11" s="200"/>
      <c r="H11" s="200"/>
      <c r="I11" s="200"/>
      <c r="J11" s="200"/>
      <c r="K11" s="200"/>
      <c r="L11" s="200"/>
      <c r="M11" s="200"/>
      <c r="N11" s="200"/>
      <c r="O11" s="200"/>
      <c r="P11" s="200"/>
      <c r="Q11" s="200"/>
      <c r="R11" s="200"/>
      <c r="S11" s="200"/>
      <c r="T11" s="200"/>
      <c r="U11" s="200"/>
      <c r="V11" s="200"/>
      <c r="W11" s="200"/>
      <c r="X11" s="200"/>
      <c r="Y11" s="200"/>
      <c r="Z11" s="200"/>
      <c r="AA11" s="18"/>
      <c r="AB11" s="19"/>
      <c r="AC11" s="7"/>
      <c r="AD11" s="9"/>
      <c r="AE11" s="25"/>
      <c r="AF11" s="163" t="s">
        <v>12</v>
      </c>
      <c r="AG11" s="163"/>
      <c r="AH11" s="163"/>
      <c r="AI11" s="163"/>
      <c r="AJ11" s="163"/>
      <c r="AK11" s="163"/>
      <c r="AL11" s="163"/>
      <c r="AM11" s="163"/>
      <c r="AN11" s="163"/>
      <c r="AO11" s="163"/>
      <c r="AP11" s="165">
        <f>COUNTIF(C18:Y41,"① 未就学児(７歳未満)")</f>
        <v>0</v>
      </c>
      <c r="AQ11" s="165"/>
      <c r="AR11" s="165"/>
      <c r="AS11" s="168" t="s">
        <v>7</v>
      </c>
      <c r="AT11" s="169"/>
      <c r="AU11" s="10"/>
      <c r="AW11" s="15"/>
      <c r="AX11" s="173"/>
      <c r="AY11" s="174"/>
      <c r="AZ11" s="174"/>
      <c r="BA11" s="175"/>
      <c r="BB11" s="182"/>
      <c r="BC11" s="183"/>
      <c r="BD11" s="183"/>
      <c r="BE11" s="183"/>
      <c r="BF11" s="183"/>
      <c r="BG11" s="184"/>
      <c r="BH11" s="191"/>
      <c r="BI11" s="192"/>
      <c r="BJ11" s="192"/>
      <c r="BK11" s="192"/>
      <c r="BL11" s="192"/>
      <c r="BM11" s="193"/>
      <c r="BN11" s="198"/>
      <c r="BO11" s="183"/>
      <c r="BP11" s="183"/>
      <c r="BQ11" s="183"/>
      <c r="BR11" s="183"/>
      <c r="BS11" s="184"/>
      <c r="BT11" s="16"/>
    </row>
    <row r="12" spans="1:72" ht="19.5" customHeight="1" thickTop="1" x14ac:dyDescent="0.4">
      <c r="B12" s="26"/>
      <c r="C12" s="24"/>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16"/>
      <c r="AB12" s="2"/>
      <c r="AC12" s="7"/>
      <c r="AD12" s="9"/>
      <c r="AE12" s="27"/>
      <c r="AF12" s="163" t="s">
        <v>13</v>
      </c>
      <c r="AG12" s="163"/>
      <c r="AH12" s="163"/>
      <c r="AI12" s="163"/>
      <c r="AJ12" s="163"/>
      <c r="AK12" s="163"/>
      <c r="AL12" s="163"/>
      <c r="AM12" s="163"/>
      <c r="AN12" s="163"/>
      <c r="AO12" s="163"/>
      <c r="AP12" s="165">
        <f>COUNTIF(C19:Y42,"② ７歳以上 40歳未満")</f>
        <v>0</v>
      </c>
      <c r="AQ12" s="165"/>
      <c r="AR12" s="165"/>
      <c r="AS12" s="168" t="s">
        <v>7</v>
      </c>
      <c r="AT12" s="169"/>
      <c r="AU12" s="10"/>
      <c r="AW12" s="15"/>
      <c r="AX12" s="176"/>
      <c r="AY12" s="177"/>
      <c r="AZ12" s="177"/>
      <c r="BA12" s="178"/>
      <c r="BB12" s="185"/>
      <c r="BC12" s="186"/>
      <c r="BD12" s="186"/>
      <c r="BE12" s="186"/>
      <c r="BF12" s="186"/>
      <c r="BG12" s="187"/>
      <c r="BH12" s="194"/>
      <c r="BI12" s="195"/>
      <c r="BJ12" s="195"/>
      <c r="BK12" s="195"/>
      <c r="BL12" s="195"/>
      <c r="BM12" s="196"/>
      <c r="BN12" s="199"/>
      <c r="BO12" s="186"/>
      <c r="BP12" s="186"/>
      <c r="BQ12" s="186"/>
      <c r="BR12" s="186"/>
      <c r="BS12" s="187"/>
      <c r="BT12" s="16"/>
    </row>
    <row r="13" spans="1:72" ht="19.5" customHeight="1" thickBot="1" x14ac:dyDescent="0.45">
      <c r="B13" s="26"/>
      <c r="C13" s="24"/>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18"/>
      <c r="AB13" s="19"/>
      <c r="AC13" s="7"/>
      <c r="AD13" s="9"/>
      <c r="AE13" s="27"/>
      <c r="AF13" s="163" t="s">
        <v>14</v>
      </c>
      <c r="AG13" s="163"/>
      <c r="AH13" s="163"/>
      <c r="AI13" s="163"/>
      <c r="AJ13" s="163"/>
      <c r="AK13" s="163"/>
      <c r="AL13" s="163"/>
      <c r="AM13" s="163"/>
      <c r="AN13" s="163"/>
      <c r="AO13" s="163"/>
      <c r="AP13" s="165">
        <f>COUNTIF(C19:Y42,"③ 40歳以上 65歳未満")</f>
        <v>0</v>
      </c>
      <c r="AQ13" s="165"/>
      <c r="AR13" s="165"/>
      <c r="AS13" s="168" t="s">
        <v>7</v>
      </c>
      <c r="AT13" s="169"/>
      <c r="AU13" s="10"/>
      <c r="AW13" s="15"/>
      <c r="AX13" s="179" t="s">
        <v>15</v>
      </c>
      <c r="AY13" s="180"/>
      <c r="AZ13" s="180"/>
      <c r="BA13" s="181"/>
      <c r="BB13" s="202">
        <v>7.6399999999999996E-2</v>
      </c>
      <c r="BC13" s="203"/>
      <c r="BD13" s="203"/>
      <c r="BE13" s="203"/>
      <c r="BF13" s="203"/>
      <c r="BG13" s="204"/>
      <c r="BH13" s="202">
        <v>3.27E-2</v>
      </c>
      <c r="BI13" s="203"/>
      <c r="BJ13" s="203"/>
      <c r="BK13" s="203"/>
      <c r="BL13" s="203"/>
      <c r="BM13" s="204"/>
      <c r="BN13" s="208">
        <v>3.0300000000000001E-2</v>
      </c>
      <c r="BO13" s="203"/>
      <c r="BP13" s="203"/>
      <c r="BQ13" s="203"/>
      <c r="BR13" s="203"/>
      <c r="BS13" s="204"/>
      <c r="BT13" s="16"/>
    </row>
    <row r="14" spans="1:72" ht="19.5" customHeight="1" thickTop="1" x14ac:dyDescent="0.4">
      <c r="B14" s="26"/>
      <c r="C14" s="210" t="s">
        <v>16</v>
      </c>
      <c r="D14" s="211"/>
      <c r="E14" s="211"/>
      <c r="F14" s="211"/>
      <c r="G14" s="211"/>
      <c r="H14" s="211"/>
      <c r="I14" s="211"/>
      <c r="J14" s="211"/>
      <c r="K14" s="211"/>
      <c r="L14" s="211"/>
      <c r="M14" s="211"/>
      <c r="N14" s="211"/>
      <c r="O14" s="211"/>
      <c r="P14" s="211"/>
      <c r="Q14" s="211"/>
      <c r="R14" s="211"/>
      <c r="S14" s="211"/>
      <c r="T14" s="211"/>
      <c r="U14" s="211"/>
      <c r="V14" s="211"/>
      <c r="W14" s="211"/>
      <c r="X14" s="211"/>
      <c r="Y14" s="211"/>
      <c r="Z14" s="212"/>
      <c r="AA14" s="18"/>
      <c r="AB14" s="19"/>
      <c r="AC14" s="7"/>
      <c r="AD14" s="9"/>
      <c r="AE14" s="27"/>
      <c r="AF14" s="21" t="s">
        <v>17</v>
      </c>
      <c r="AG14" s="21"/>
      <c r="AH14" s="21"/>
      <c r="AI14" s="21"/>
      <c r="AJ14" s="21"/>
      <c r="AK14" s="21"/>
      <c r="AL14" s="21"/>
      <c r="AM14" s="21"/>
      <c r="AN14" s="21"/>
      <c r="AO14" s="21"/>
      <c r="AP14" s="165">
        <f>COUNTIF(C19:Y42,"④ 65歳以上 74歳未満")</f>
        <v>0</v>
      </c>
      <c r="AQ14" s="165"/>
      <c r="AR14" s="165"/>
      <c r="AS14" s="168" t="s">
        <v>7</v>
      </c>
      <c r="AT14" s="169"/>
      <c r="AU14" s="10"/>
      <c r="AW14" s="15"/>
      <c r="AX14" s="185"/>
      <c r="AY14" s="186"/>
      <c r="AZ14" s="186"/>
      <c r="BA14" s="187"/>
      <c r="BB14" s="205"/>
      <c r="BC14" s="206"/>
      <c r="BD14" s="206"/>
      <c r="BE14" s="206"/>
      <c r="BF14" s="206"/>
      <c r="BG14" s="207"/>
      <c r="BH14" s="205"/>
      <c r="BI14" s="206"/>
      <c r="BJ14" s="206"/>
      <c r="BK14" s="206"/>
      <c r="BL14" s="206"/>
      <c r="BM14" s="207"/>
      <c r="BN14" s="209"/>
      <c r="BO14" s="206"/>
      <c r="BP14" s="206"/>
      <c r="BQ14" s="206"/>
      <c r="BR14" s="206"/>
      <c r="BS14" s="207"/>
      <c r="BT14" s="16"/>
    </row>
    <row r="15" spans="1:72" s="2" customFormat="1" ht="22.5" customHeight="1" thickBot="1" x14ac:dyDescent="0.45">
      <c r="A15" s="1"/>
      <c r="B15" s="26"/>
      <c r="C15" s="213"/>
      <c r="D15" s="214"/>
      <c r="E15" s="214"/>
      <c r="F15" s="214"/>
      <c r="G15" s="214"/>
      <c r="H15" s="214"/>
      <c r="I15" s="214"/>
      <c r="J15" s="214"/>
      <c r="K15" s="214"/>
      <c r="L15" s="214"/>
      <c r="M15" s="214"/>
      <c r="N15" s="214"/>
      <c r="O15" s="214"/>
      <c r="P15" s="214"/>
      <c r="Q15" s="214"/>
      <c r="R15" s="214"/>
      <c r="S15" s="214"/>
      <c r="T15" s="214"/>
      <c r="U15" s="214"/>
      <c r="V15" s="214"/>
      <c r="W15" s="214"/>
      <c r="X15" s="214"/>
      <c r="Y15" s="214"/>
      <c r="Z15" s="215"/>
      <c r="AA15" s="16"/>
      <c r="AC15" s="7"/>
      <c r="AD15" s="9"/>
      <c r="AE15" s="162" t="s">
        <v>18</v>
      </c>
      <c r="AF15" s="163"/>
      <c r="AG15" s="163"/>
      <c r="AH15" s="163"/>
      <c r="AI15" s="163"/>
      <c r="AJ15" s="163"/>
      <c r="AK15" s="163"/>
      <c r="AL15" s="163"/>
      <c r="AM15" s="163"/>
      <c r="AN15" s="163"/>
      <c r="AO15" s="163"/>
      <c r="AP15" s="218">
        <f>SUM(I81,U81,AJ81,AV81,I128,U128,AJ128,AV128)</f>
        <v>0</v>
      </c>
      <c r="AQ15" s="219"/>
      <c r="AR15" s="219"/>
      <c r="AS15" s="168" t="s">
        <v>7</v>
      </c>
      <c r="AT15" s="169"/>
      <c r="AU15" s="10"/>
      <c r="AW15" s="15"/>
      <c r="AX15" s="222" t="s">
        <v>19</v>
      </c>
      <c r="AY15" s="223"/>
      <c r="AZ15" s="223"/>
      <c r="BA15" s="224"/>
      <c r="BB15" s="231" t="s">
        <v>20</v>
      </c>
      <c r="BC15" s="232"/>
      <c r="BD15" s="232"/>
      <c r="BE15" s="232"/>
      <c r="BF15" s="232"/>
      <c r="BG15" s="233"/>
      <c r="BH15" s="231" t="s">
        <v>21</v>
      </c>
      <c r="BI15" s="232"/>
      <c r="BJ15" s="232"/>
      <c r="BK15" s="232"/>
      <c r="BL15" s="232"/>
      <c r="BM15" s="233"/>
      <c r="BN15" s="237" t="s">
        <v>22</v>
      </c>
      <c r="BO15" s="232"/>
      <c r="BP15" s="232"/>
      <c r="BQ15" s="232"/>
      <c r="BR15" s="232"/>
      <c r="BS15" s="233"/>
      <c r="BT15" s="16"/>
    </row>
    <row r="16" spans="1:72" s="2" customFormat="1" ht="7.5" customHeight="1" thickTop="1" thickBot="1" x14ac:dyDescent="0.45">
      <c r="A16" s="1"/>
      <c r="B16" s="26"/>
      <c r="C16" s="28"/>
      <c r="D16" s="28"/>
      <c r="E16" s="28"/>
      <c r="F16" s="28"/>
      <c r="G16" s="28"/>
      <c r="H16" s="28"/>
      <c r="I16" s="28"/>
      <c r="J16" s="28"/>
      <c r="K16" s="28"/>
      <c r="L16" s="28"/>
      <c r="M16" s="28"/>
      <c r="N16" s="28"/>
      <c r="O16" s="28"/>
      <c r="P16" s="28"/>
      <c r="Q16" s="28"/>
      <c r="R16" s="28"/>
      <c r="S16" s="28"/>
      <c r="T16" s="28"/>
      <c r="U16" s="28"/>
      <c r="V16" s="28"/>
      <c r="W16" s="28"/>
      <c r="X16" s="28"/>
      <c r="Y16" s="28"/>
      <c r="Z16" s="28"/>
      <c r="AA16" s="16"/>
      <c r="AC16" s="7"/>
      <c r="AD16" s="9"/>
      <c r="AE16" s="216"/>
      <c r="AF16" s="217"/>
      <c r="AG16" s="217"/>
      <c r="AH16" s="217"/>
      <c r="AI16" s="217"/>
      <c r="AJ16" s="217"/>
      <c r="AK16" s="217"/>
      <c r="AL16" s="217"/>
      <c r="AM16" s="217"/>
      <c r="AN16" s="217"/>
      <c r="AO16" s="217"/>
      <c r="AP16" s="219"/>
      <c r="AQ16" s="219"/>
      <c r="AR16" s="219"/>
      <c r="AS16" s="220"/>
      <c r="AT16" s="221"/>
      <c r="AU16" s="10"/>
      <c r="AW16" s="15"/>
      <c r="AX16" s="225"/>
      <c r="AY16" s="226"/>
      <c r="AZ16" s="226"/>
      <c r="BA16" s="227"/>
      <c r="BB16" s="234"/>
      <c r="BC16" s="235"/>
      <c r="BD16" s="235"/>
      <c r="BE16" s="235"/>
      <c r="BF16" s="235"/>
      <c r="BG16" s="236"/>
      <c r="BH16" s="234"/>
      <c r="BI16" s="235"/>
      <c r="BJ16" s="235"/>
      <c r="BK16" s="235"/>
      <c r="BL16" s="235"/>
      <c r="BM16" s="236"/>
      <c r="BN16" s="238"/>
      <c r="BO16" s="235"/>
      <c r="BP16" s="235"/>
      <c r="BQ16" s="235"/>
      <c r="BR16" s="235"/>
      <c r="BS16" s="236"/>
      <c r="BT16" s="16"/>
    </row>
    <row r="17" spans="1:72" s="2" customFormat="1" ht="11.25" customHeight="1" thickTop="1" x14ac:dyDescent="0.4">
      <c r="A17" s="1"/>
      <c r="B17" s="26"/>
      <c r="C17" s="24"/>
      <c r="D17" s="29"/>
      <c r="E17" s="29"/>
      <c r="F17" s="29"/>
      <c r="G17" s="29"/>
      <c r="H17" s="29"/>
      <c r="I17" s="29"/>
      <c r="J17" s="29"/>
      <c r="K17" s="29"/>
      <c r="L17" s="29"/>
      <c r="M17" s="29"/>
      <c r="N17" s="29"/>
      <c r="O17" s="29"/>
      <c r="P17" s="29"/>
      <c r="Q17" s="29"/>
      <c r="R17" s="29"/>
      <c r="S17" s="29"/>
      <c r="T17" s="29"/>
      <c r="U17" s="29"/>
      <c r="V17" s="29"/>
      <c r="W17" s="29"/>
      <c r="X17" s="29"/>
      <c r="Y17" s="29"/>
      <c r="Z17" s="29"/>
      <c r="AA17" s="30"/>
      <c r="AC17" s="7"/>
      <c r="AD17" s="9"/>
      <c r="AE17" s="9"/>
      <c r="AF17" s="9"/>
      <c r="AG17" s="9"/>
      <c r="AH17" s="9"/>
      <c r="AI17" s="9"/>
      <c r="AJ17" s="9"/>
      <c r="AK17" s="9"/>
      <c r="AL17" s="9"/>
      <c r="AM17" s="9"/>
      <c r="AN17" s="9"/>
      <c r="AO17" s="9"/>
      <c r="AP17" s="9"/>
      <c r="AQ17" s="9"/>
      <c r="AR17" s="9"/>
      <c r="AS17" s="9"/>
      <c r="AT17" s="9"/>
      <c r="AU17" s="10"/>
      <c r="AW17" s="15"/>
      <c r="AX17" s="228"/>
      <c r="AY17" s="229"/>
      <c r="AZ17" s="229"/>
      <c r="BA17" s="230"/>
      <c r="BB17" s="185"/>
      <c r="BC17" s="186"/>
      <c r="BD17" s="186"/>
      <c r="BE17" s="186"/>
      <c r="BF17" s="186"/>
      <c r="BG17" s="187"/>
      <c r="BH17" s="185"/>
      <c r="BI17" s="186"/>
      <c r="BJ17" s="186"/>
      <c r="BK17" s="186"/>
      <c r="BL17" s="186"/>
      <c r="BM17" s="187"/>
      <c r="BN17" s="199"/>
      <c r="BO17" s="186"/>
      <c r="BP17" s="186"/>
      <c r="BQ17" s="186"/>
      <c r="BR17" s="186"/>
      <c r="BS17" s="187"/>
      <c r="BT17" s="16"/>
    </row>
    <row r="18" spans="1:72" s="2" customFormat="1" ht="19.5" customHeight="1" thickBot="1" x14ac:dyDescent="0.45">
      <c r="A18" s="1"/>
      <c r="B18" s="26"/>
      <c r="C18" s="23" t="s">
        <v>23</v>
      </c>
      <c r="D18" s="23"/>
      <c r="E18" s="23"/>
      <c r="F18" s="23"/>
      <c r="G18" s="23"/>
      <c r="H18" s="23"/>
      <c r="I18" s="23"/>
      <c r="J18" s="24"/>
      <c r="K18" s="24"/>
      <c r="L18" s="24"/>
      <c r="M18" s="24"/>
      <c r="N18" s="24"/>
      <c r="O18" s="24"/>
      <c r="P18" s="24"/>
      <c r="Q18" s="24"/>
      <c r="R18" s="24"/>
      <c r="S18" s="24"/>
      <c r="T18" s="24"/>
      <c r="U18" s="24"/>
      <c r="V18" s="24"/>
      <c r="AA18" s="30"/>
      <c r="AC18" s="7"/>
      <c r="AD18" s="9"/>
      <c r="AE18" s="239" t="s">
        <v>24</v>
      </c>
      <c r="AF18" s="240"/>
      <c r="AG18" s="240"/>
      <c r="AH18" s="240"/>
      <c r="AI18" s="240"/>
      <c r="AJ18" s="240"/>
      <c r="AK18" s="240"/>
      <c r="AL18" s="240"/>
      <c r="AM18" s="240"/>
      <c r="AN18" s="243">
        <f>IF(OR(G19="⑤ 加入しない(65歳未満)",G19="⑥ 加入しない(65歳以上)"),SUM(U94,AJ94,AV94,I141,U141,AJ141,AV141),SUM(I94,U94,AJ94,AV94,I141,U141,AJ141,AV141))</f>
        <v>0</v>
      </c>
      <c r="AO18" s="243"/>
      <c r="AP18" s="243"/>
      <c r="AQ18" s="243"/>
      <c r="AR18" s="243"/>
      <c r="AS18" s="240" t="s">
        <v>25</v>
      </c>
      <c r="AT18" s="245"/>
      <c r="AU18" s="10"/>
      <c r="AW18" s="15"/>
      <c r="AX18" s="222" t="s">
        <v>26</v>
      </c>
      <c r="AY18" s="223"/>
      <c r="AZ18" s="223"/>
      <c r="BA18" s="224"/>
      <c r="BB18" s="231" t="s">
        <v>27</v>
      </c>
      <c r="BC18" s="232"/>
      <c r="BD18" s="232"/>
      <c r="BE18" s="232"/>
      <c r="BF18" s="232"/>
      <c r="BG18" s="233"/>
      <c r="BH18" s="231" t="s">
        <v>28</v>
      </c>
      <c r="BI18" s="232"/>
      <c r="BJ18" s="232"/>
      <c r="BK18" s="232"/>
      <c r="BL18" s="232"/>
      <c r="BM18" s="233"/>
      <c r="BN18" s="237" t="s">
        <v>29</v>
      </c>
      <c r="BO18" s="232"/>
      <c r="BP18" s="232"/>
      <c r="BQ18" s="232"/>
      <c r="BR18" s="232"/>
      <c r="BS18" s="233"/>
      <c r="BT18" s="16"/>
    </row>
    <row r="19" spans="1:72" s="2" customFormat="1" ht="19.5" customHeight="1" thickTop="1" thickBot="1" x14ac:dyDescent="0.45">
      <c r="A19" s="1"/>
      <c r="B19" s="26"/>
      <c r="C19" s="24" t="s">
        <v>30</v>
      </c>
      <c r="D19" s="24"/>
      <c r="E19" s="24"/>
      <c r="F19" s="24"/>
      <c r="G19" s="247" t="s">
        <v>120</v>
      </c>
      <c r="H19" s="247"/>
      <c r="I19" s="247"/>
      <c r="J19" s="247"/>
      <c r="K19" s="247"/>
      <c r="L19" s="247"/>
      <c r="M19" s="247"/>
      <c r="N19" s="24"/>
      <c r="O19" s="24" t="s">
        <v>31</v>
      </c>
      <c r="P19" s="24"/>
      <c r="Q19" s="24"/>
      <c r="R19" s="24"/>
      <c r="S19" s="247" t="s">
        <v>120</v>
      </c>
      <c r="T19" s="247"/>
      <c r="U19" s="247"/>
      <c r="V19" s="247"/>
      <c r="W19" s="247"/>
      <c r="X19" s="247"/>
      <c r="Y19" s="247"/>
      <c r="Z19" s="24"/>
      <c r="AA19" s="31"/>
      <c r="AB19" s="1"/>
      <c r="AC19" s="7"/>
      <c r="AD19" s="9"/>
      <c r="AE19" s="241"/>
      <c r="AF19" s="242"/>
      <c r="AG19" s="242"/>
      <c r="AH19" s="242"/>
      <c r="AI19" s="242"/>
      <c r="AJ19" s="242"/>
      <c r="AK19" s="242"/>
      <c r="AL19" s="242"/>
      <c r="AM19" s="242"/>
      <c r="AN19" s="244"/>
      <c r="AO19" s="244"/>
      <c r="AP19" s="244"/>
      <c r="AQ19" s="244"/>
      <c r="AR19" s="244"/>
      <c r="AS19" s="242"/>
      <c r="AT19" s="246"/>
      <c r="AU19" s="10"/>
      <c r="AW19" s="15"/>
      <c r="AX19" s="225"/>
      <c r="AY19" s="226"/>
      <c r="AZ19" s="226"/>
      <c r="BA19" s="227"/>
      <c r="BB19" s="234"/>
      <c r="BC19" s="235"/>
      <c r="BD19" s="235"/>
      <c r="BE19" s="235"/>
      <c r="BF19" s="235"/>
      <c r="BG19" s="236"/>
      <c r="BH19" s="234"/>
      <c r="BI19" s="235"/>
      <c r="BJ19" s="235"/>
      <c r="BK19" s="235"/>
      <c r="BL19" s="235"/>
      <c r="BM19" s="236"/>
      <c r="BN19" s="238"/>
      <c r="BO19" s="235"/>
      <c r="BP19" s="235"/>
      <c r="BQ19" s="235"/>
      <c r="BR19" s="235"/>
      <c r="BS19" s="236"/>
      <c r="BT19" s="16"/>
    </row>
    <row r="20" spans="1:72" s="2" customFormat="1" ht="19.5" customHeight="1" thickTop="1" x14ac:dyDescent="0.4">
      <c r="A20" s="1"/>
      <c r="B20" s="26"/>
      <c r="C20" s="24"/>
      <c r="D20" s="24" t="s">
        <v>32</v>
      </c>
      <c r="E20" s="24"/>
      <c r="F20" s="24"/>
      <c r="G20" s="24"/>
      <c r="H20" s="248"/>
      <c r="I20" s="248"/>
      <c r="J20" s="248"/>
      <c r="K20" s="248"/>
      <c r="L20" s="248"/>
      <c r="M20" s="32" t="s">
        <v>25</v>
      </c>
      <c r="N20" s="24"/>
      <c r="O20" s="24"/>
      <c r="P20" s="24" t="s">
        <v>32</v>
      </c>
      <c r="Q20" s="24"/>
      <c r="R20" s="24"/>
      <c r="S20" s="24"/>
      <c r="T20" s="248"/>
      <c r="U20" s="248"/>
      <c r="V20" s="248"/>
      <c r="W20" s="248"/>
      <c r="X20" s="248"/>
      <c r="Y20" s="32" t="s">
        <v>25</v>
      </c>
      <c r="Z20" s="24"/>
      <c r="AA20" s="31"/>
      <c r="AB20" s="1"/>
      <c r="AC20" s="7"/>
      <c r="AD20" s="9"/>
      <c r="AE20" s="241" t="s">
        <v>33</v>
      </c>
      <c r="AF20" s="242"/>
      <c r="AG20" s="242"/>
      <c r="AH20" s="242"/>
      <c r="AI20" s="242"/>
      <c r="AJ20" s="242"/>
      <c r="AK20" s="242"/>
      <c r="AL20" s="242"/>
      <c r="AM20" s="242"/>
      <c r="AN20" s="244">
        <f>IF(OR(G19="⑤ 加入しない(65歳未満)",G19="⑥ 加入しない(65歳以上)"),SUM(U95,AJ95,AV95,I142,U142,AJ142,AV142),SUM(I95,U95,AJ95,AV95,I142,U142,AJ142,AV142))</f>
        <v>0</v>
      </c>
      <c r="AO20" s="244"/>
      <c r="AP20" s="244"/>
      <c r="AQ20" s="244"/>
      <c r="AR20" s="244"/>
      <c r="AS20" s="242" t="s">
        <v>25</v>
      </c>
      <c r="AT20" s="246"/>
      <c r="AU20" s="10"/>
      <c r="AW20" s="15"/>
      <c r="AX20" s="249" t="s">
        <v>34</v>
      </c>
      <c r="AY20" s="250"/>
      <c r="AZ20" s="250"/>
      <c r="BA20" s="251"/>
      <c r="BB20" s="255" t="s">
        <v>35</v>
      </c>
      <c r="BC20" s="256"/>
      <c r="BD20" s="256"/>
      <c r="BE20" s="256"/>
      <c r="BF20" s="256"/>
      <c r="BG20" s="256"/>
      <c r="BH20" s="255" t="s">
        <v>36</v>
      </c>
      <c r="BI20" s="256"/>
      <c r="BJ20" s="256"/>
      <c r="BK20" s="256"/>
      <c r="BL20" s="256"/>
      <c r="BM20" s="257"/>
      <c r="BN20" s="249" t="s">
        <v>37</v>
      </c>
      <c r="BO20" s="250"/>
      <c r="BP20" s="250"/>
      <c r="BQ20" s="250"/>
      <c r="BR20" s="250"/>
      <c r="BS20" s="251"/>
      <c r="BT20" s="16"/>
    </row>
    <row r="21" spans="1:72" s="2" customFormat="1" ht="19.5" customHeight="1" x14ac:dyDescent="0.4">
      <c r="A21" s="1"/>
      <c r="B21" s="26"/>
      <c r="C21" s="24"/>
      <c r="D21" s="24" t="s">
        <v>38</v>
      </c>
      <c r="E21" s="24"/>
      <c r="F21" s="24"/>
      <c r="G21" s="24"/>
      <c r="H21" s="248"/>
      <c r="I21" s="248"/>
      <c r="J21" s="248"/>
      <c r="K21" s="248"/>
      <c r="L21" s="248"/>
      <c r="M21" s="32" t="s">
        <v>25</v>
      </c>
      <c r="N21" s="24"/>
      <c r="O21" s="24"/>
      <c r="P21" s="24" t="s">
        <v>38</v>
      </c>
      <c r="Q21" s="24"/>
      <c r="R21" s="24"/>
      <c r="S21" s="24"/>
      <c r="T21" s="248"/>
      <c r="U21" s="248"/>
      <c r="V21" s="248"/>
      <c r="W21" s="248"/>
      <c r="X21" s="248"/>
      <c r="Y21" s="32" t="s">
        <v>25</v>
      </c>
      <c r="Z21" s="24"/>
      <c r="AA21" s="31"/>
      <c r="AB21" s="1"/>
      <c r="AC21" s="15"/>
      <c r="AE21" s="241"/>
      <c r="AF21" s="242"/>
      <c r="AG21" s="242"/>
      <c r="AH21" s="242"/>
      <c r="AI21" s="242"/>
      <c r="AJ21" s="242"/>
      <c r="AK21" s="242"/>
      <c r="AL21" s="242"/>
      <c r="AM21" s="242"/>
      <c r="AN21" s="244"/>
      <c r="AO21" s="244"/>
      <c r="AP21" s="244"/>
      <c r="AQ21" s="244"/>
      <c r="AR21" s="244"/>
      <c r="AS21" s="242"/>
      <c r="AT21" s="246"/>
      <c r="AU21" s="16"/>
      <c r="AW21" s="15"/>
      <c r="AX21" s="252"/>
      <c r="AY21" s="253"/>
      <c r="AZ21" s="253"/>
      <c r="BA21" s="254"/>
      <c r="BB21" s="252"/>
      <c r="BC21" s="253"/>
      <c r="BD21" s="253"/>
      <c r="BE21" s="253"/>
      <c r="BF21" s="253"/>
      <c r="BG21" s="253"/>
      <c r="BH21" s="252"/>
      <c r="BI21" s="253"/>
      <c r="BJ21" s="253"/>
      <c r="BK21" s="253"/>
      <c r="BL21" s="253"/>
      <c r="BM21" s="254"/>
      <c r="BN21" s="252"/>
      <c r="BO21" s="253"/>
      <c r="BP21" s="253"/>
      <c r="BQ21" s="253"/>
      <c r="BR21" s="253"/>
      <c r="BS21" s="254"/>
      <c r="BT21" s="16"/>
    </row>
    <row r="22" spans="1:72" s="2" customFormat="1" ht="19.5" customHeight="1" thickBot="1" x14ac:dyDescent="0.45">
      <c r="A22" s="1"/>
      <c r="B22" s="26"/>
      <c r="C22" s="24"/>
      <c r="D22" s="33" t="s">
        <v>39</v>
      </c>
      <c r="E22" s="33"/>
      <c r="F22" s="33"/>
      <c r="G22" s="33"/>
      <c r="H22" s="258"/>
      <c r="I22" s="258"/>
      <c r="J22" s="258"/>
      <c r="K22" s="258"/>
      <c r="L22" s="258"/>
      <c r="M22" s="34" t="s">
        <v>25</v>
      </c>
      <c r="N22" s="24"/>
      <c r="O22" s="24"/>
      <c r="P22" s="33" t="s">
        <v>39</v>
      </c>
      <c r="Q22" s="33"/>
      <c r="R22" s="33"/>
      <c r="S22" s="33"/>
      <c r="T22" s="258"/>
      <c r="U22" s="258"/>
      <c r="V22" s="258"/>
      <c r="W22" s="258"/>
      <c r="X22" s="258"/>
      <c r="Y22" s="34" t="s">
        <v>25</v>
      </c>
      <c r="Z22" s="24"/>
      <c r="AA22" s="31"/>
      <c r="AB22" s="1"/>
      <c r="AC22" s="15"/>
      <c r="AE22" s="241" t="s">
        <v>40</v>
      </c>
      <c r="AF22" s="242"/>
      <c r="AG22" s="242"/>
      <c r="AH22" s="242"/>
      <c r="AI22" s="242"/>
      <c r="AJ22" s="242"/>
      <c r="AK22" s="242"/>
      <c r="AL22" s="242"/>
      <c r="AM22" s="242"/>
      <c r="AN22" s="244">
        <f>SUM(I97,U97,AJ97,AV97,I144,U144,AJ144,AV144)</f>
        <v>0</v>
      </c>
      <c r="AO22" s="244"/>
      <c r="AP22" s="244"/>
      <c r="AQ22" s="244"/>
      <c r="AR22" s="244"/>
      <c r="AS22" s="242" t="s">
        <v>25</v>
      </c>
      <c r="AT22" s="246"/>
      <c r="AU22" s="16"/>
      <c r="AW22" s="15"/>
      <c r="BT22" s="16"/>
    </row>
    <row r="23" spans="1:72" s="2" customFormat="1" ht="19.5" customHeight="1" thickTop="1" x14ac:dyDescent="0.4">
      <c r="A23" s="1"/>
      <c r="B23" s="26"/>
      <c r="C23" s="24"/>
      <c r="D23" s="24" t="s">
        <v>41</v>
      </c>
      <c r="E23" s="24"/>
      <c r="F23" s="24"/>
      <c r="G23" s="24"/>
      <c r="H23" s="276">
        <f>IF(G19="","",I90)</f>
        <v>0</v>
      </c>
      <c r="I23" s="276"/>
      <c r="J23" s="276"/>
      <c r="K23" s="276"/>
      <c r="L23" s="276"/>
      <c r="M23" s="32" t="s">
        <v>25</v>
      </c>
      <c r="N23" s="24"/>
      <c r="O23" s="24"/>
      <c r="P23" s="24" t="s">
        <v>41</v>
      </c>
      <c r="Q23" s="24"/>
      <c r="R23" s="24"/>
      <c r="S23" s="24"/>
      <c r="T23" s="276">
        <f>IF(S19="","",U90)</f>
        <v>0</v>
      </c>
      <c r="U23" s="276"/>
      <c r="V23" s="276"/>
      <c r="W23" s="276"/>
      <c r="X23" s="276"/>
      <c r="Y23" s="32" t="s">
        <v>25</v>
      </c>
      <c r="Z23" s="24"/>
      <c r="AA23" s="31"/>
      <c r="AB23" s="1"/>
      <c r="AC23" s="15"/>
      <c r="AE23" s="259"/>
      <c r="AF23" s="260"/>
      <c r="AG23" s="260"/>
      <c r="AH23" s="260"/>
      <c r="AI23" s="260"/>
      <c r="AJ23" s="260"/>
      <c r="AK23" s="260"/>
      <c r="AL23" s="260"/>
      <c r="AM23" s="260"/>
      <c r="AN23" s="261"/>
      <c r="AO23" s="261"/>
      <c r="AP23" s="261"/>
      <c r="AQ23" s="261"/>
      <c r="AR23" s="261"/>
      <c r="AS23" s="260"/>
      <c r="AT23" s="262"/>
      <c r="AU23" s="16"/>
      <c r="AW23" s="15"/>
      <c r="AX23" s="8" t="s">
        <v>0</v>
      </c>
      <c r="AY23" s="8" t="s">
        <v>42</v>
      </c>
      <c r="AZ23" s="23"/>
      <c r="BA23" s="23"/>
      <c r="BB23" s="23"/>
      <c r="BC23" s="23"/>
      <c r="BD23" s="23"/>
      <c r="BE23" s="23"/>
      <c r="BF23" s="23"/>
      <c r="BG23" s="23"/>
      <c r="BH23" s="23"/>
      <c r="BT23" s="16"/>
    </row>
    <row r="24" spans="1:72" s="2" customFormat="1" ht="11.25" customHeight="1" x14ac:dyDescent="0.4">
      <c r="A24" s="1"/>
      <c r="B24" s="26"/>
      <c r="C24" s="24"/>
      <c r="D24" s="24"/>
      <c r="E24" s="24"/>
      <c r="F24" s="24"/>
      <c r="G24" s="24"/>
      <c r="H24" s="24"/>
      <c r="I24" s="24"/>
      <c r="J24" s="24"/>
      <c r="K24" s="24"/>
      <c r="L24" s="24"/>
      <c r="M24" s="24"/>
      <c r="N24" s="24"/>
      <c r="O24" s="24"/>
      <c r="P24" s="24"/>
      <c r="Q24" s="24"/>
      <c r="R24" s="24"/>
      <c r="S24" s="24"/>
      <c r="T24" s="24"/>
      <c r="U24" s="24"/>
      <c r="V24" s="24"/>
      <c r="W24" s="24"/>
      <c r="X24" s="24"/>
      <c r="Y24" s="24"/>
      <c r="Z24" s="24"/>
      <c r="AA24" s="31"/>
      <c r="AB24" s="1"/>
      <c r="AC24" s="15"/>
      <c r="AK24" s="277" t="s">
        <v>43</v>
      </c>
      <c r="AL24" s="277" t="str">
        <f>IF(AP9=0,"-",IF(AN22&lt;=BM30,"７割軽減が適用になります。",IF(AN22&lt;=BM33,"５割軽減が適用になります。",IF(AN22&lt;=BM35,"２割軽減が適用になります。","軽減の適用はありません。"))))</f>
        <v>-</v>
      </c>
      <c r="AM24" s="277"/>
      <c r="AN24" s="277"/>
      <c r="AO24" s="277"/>
      <c r="AP24" s="277"/>
      <c r="AQ24" s="277"/>
      <c r="AR24" s="277"/>
      <c r="AS24" s="277"/>
      <c r="AT24" s="277" t="s">
        <v>44</v>
      </c>
      <c r="AU24" s="16"/>
      <c r="AW24" s="15"/>
      <c r="AY24" s="157" t="s">
        <v>121</v>
      </c>
      <c r="AZ24" s="157"/>
      <c r="BA24" s="157"/>
      <c r="BB24" s="157"/>
      <c r="BC24" s="157"/>
      <c r="BD24" s="157"/>
      <c r="BE24" s="157"/>
      <c r="BF24" s="157"/>
      <c r="BG24" s="157"/>
      <c r="BH24" s="157"/>
      <c r="BI24" s="157"/>
      <c r="BJ24" s="157"/>
      <c r="BK24" s="157"/>
      <c r="BL24" s="157"/>
      <c r="BM24" s="157"/>
      <c r="BN24" s="157"/>
      <c r="BO24" s="157"/>
      <c r="BP24" s="157"/>
      <c r="BQ24" s="157"/>
      <c r="BR24" s="157"/>
      <c r="BS24" s="157"/>
      <c r="BT24" s="16"/>
    </row>
    <row r="25" spans="1:72" s="2" customFormat="1" ht="19.5" customHeight="1" x14ac:dyDescent="0.4">
      <c r="A25" s="1"/>
      <c r="B25" s="26"/>
      <c r="C25" s="24" t="s">
        <v>46</v>
      </c>
      <c r="D25" s="24"/>
      <c r="E25" s="24"/>
      <c r="F25" s="24"/>
      <c r="G25" s="247"/>
      <c r="H25" s="247"/>
      <c r="I25" s="247"/>
      <c r="J25" s="247"/>
      <c r="K25" s="247"/>
      <c r="L25" s="247"/>
      <c r="M25" s="247"/>
      <c r="N25" s="24"/>
      <c r="O25" s="24" t="s">
        <v>47</v>
      </c>
      <c r="P25" s="24"/>
      <c r="Q25" s="24"/>
      <c r="R25" s="24"/>
      <c r="S25" s="247"/>
      <c r="T25" s="247"/>
      <c r="U25" s="247"/>
      <c r="V25" s="247"/>
      <c r="W25" s="247"/>
      <c r="X25" s="247"/>
      <c r="Y25" s="247"/>
      <c r="Z25" s="24"/>
      <c r="AA25" s="31"/>
      <c r="AB25" s="1"/>
      <c r="AC25" s="15"/>
      <c r="AK25" s="278"/>
      <c r="AL25" s="278"/>
      <c r="AM25" s="278"/>
      <c r="AN25" s="278"/>
      <c r="AO25" s="278"/>
      <c r="AP25" s="278"/>
      <c r="AQ25" s="278"/>
      <c r="AR25" s="278"/>
      <c r="AS25" s="278"/>
      <c r="AT25" s="278"/>
      <c r="AU25" s="16"/>
      <c r="AW25" s="15"/>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6"/>
    </row>
    <row r="26" spans="1:72" s="2" customFormat="1" ht="19.5" customHeight="1" x14ac:dyDescent="0.4">
      <c r="A26" s="1"/>
      <c r="B26" s="26"/>
      <c r="C26" s="24"/>
      <c r="D26" s="24" t="s">
        <v>32</v>
      </c>
      <c r="E26" s="24"/>
      <c r="F26" s="24"/>
      <c r="G26" s="24"/>
      <c r="H26" s="248"/>
      <c r="I26" s="248"/>
      <c r="J26" s="248"/>
      <c r="K26" s="248"/>
      <c r="L26" s="248"/>
      <c r="M26" s="32" t="s">
        <v>25</v>
      </c>
      <c r="N26" s="24"/>
      <c r="O26" s="24"/>
      <c r="P26" s="24" t="s">
        <v>32</v>
      </c>
      <c r="Q26" s="24"/>
      <c r="R26" s="24"/>
      <c r="S26" s="24"/>
      <c r="T26" s="248"/>
      <c r="U26" s="248"/>
      <c r="V26" s="248"/>
      <c r="W26" s="248"/>
      <c r="X26" s="248"/>
      <c r="Y26" s="32" t="s">
        <v>25</v>
      </c>
      <c r="Z26" s="24"/>
      <c r="AA26" s="31"/>
      <c r="AB26" s="1"/>
      <c r="AC26" s="15"/>
      <c r="AD26" s="35" t="s">
        <v>48</v>
      </c>
      <c r="AE26" s="36"/>
      <c r="AF26" s="36"/>
      <c r="AG26" s="36"/>
      <c r="AH26" s="36"/>
      <c r="AK26" s="37"/>
      <c r="AL26" s="37"/>
      <c r="AM26" s="37"/>
      <c r="AN26" s="37"/>
      <c r="AO26" s="37"/>
      <c r="AP26" s="37"/>
      <c r="AQ26" s="37"/>
      <c r="AR26" s="37"/>
      <c r="AU26" s="16"/>
      <c r="AW26" s="15"/>
      <c r="BR26" s="36"/>
      <c r="BS26" s="36"/>
      <c r="BT26" s="16"/>
    </row>
    <row r="27" spans="1:72" s="2" customFormat="1" ht="19.5" customHeight="1" x14ac:dyDescent="0.4">
      <c r="A27" s="1"/>
      <c r="B27" s="26"/>
      <c r="C27" s="24"/>
      <c r="D27" s="24" t="s">
        <v>38</v>
      </c>
      <c r="E27" s="24"/>
      <c r="F27" s="24"/>
      <c r="G27" s="24"/>
      <c r="H27" s="248"/>
      <c r="I27" s="248"/>
      <c r="J27" s="248"/>
      <c r="K27" s="248"/>
      <c r="L27" s="248"/>
      <c r="M27" s="32" t="s">
        <v>25</v>
      </c>
      <c r="N27" s="24"/>
      <c r="O27" s="24"/>
      <c r="P27" s="24" t="s">
        <v>38</v>
      </c>
      <c r="Q27" s="24"/>
      <c r="R27" s="24"/>
      <c r="S27" s="24"/>
      <c r="T27" s="248"/>
      <c r="U27" s="248"/>
      <c r="V27" s="248"/>
      <c r="W27" s="248"/>
      <c r="X27" s="248"/>
      <c r="Y27" s="32" t="s">
        <v>25</v>
      </c>
      <c r="Z27" s="24"/>
      <c r="AA27" s="31"/>
      <c r="AB27" s="1"/>
      <c r="AC27" s="15"/>
      <c r="AD27" s="263" t="s">
        <v>49</v>
      </c>
      <c r="AE27" s="263"/>
      <c r="AF27" s="263"/>
      <c r="AG27" s="263"/>
      <c r="AH27" s="263"/>
      <c r="AI27" s="263"/>
      <c r="AJ27" s="263"/>
      <c r="AK27" s="263"/>
      <c r="AL27" s="263"/>
      <c r="AM27" s="263"/>
      <c r="AN27" s="263"/>
      <c r="AO27" s="263"/>
      <c r="AP27" s="263"/>
      <c r="AQ27" s="263"/>
      <c r="AR27" s="263"/>
      <c r="AS27" s="263"/>
      <c r="AT27" s="263"/>
      <c r="AU27" s="16"/>
      <c r="AW27" s="15"/>
      <c r="AX27" s="264" t="s">
        <v>50</v>
      </c>
      <c r="AY27" s="265"/>
      <c r="AZ27" s="265"/>
      <c r="BA27" s="266"/>
      <c r="BB27" s="264" t="s">
        <v>51</v>
      </c>
      <c r="BC27" s="265"/>
      <c r="BD27" s="265"/>
      <c r="BE27" s="265"/>
      <c r="BF27" s="265"/>
      <c r="BG27" s="265"/>
      <c r="BH27" s="265"/>
      <c r="BI27" s="265"/>
      <c r="BJ27" s="265"/>
      <c r="BK27" s="265"/>
      <c r="BL27" s="266"/>
      <c r="BM27" s="279" t="s">
        <v>52</v>
      </c>
      <c r="BN27" s="280"/>
      <c r="BO27" s="280"/>
      <c r="BP27" s="280"/>
      <c r="BQ27" s="280"/>
      <c r="BR27" s="280"/>
      <c r="BS27" s="281"/>
      <c r="BT27" s="16"/>
    </row>
    <row r="28" spans="1:72" s="2" customFormat="1" ht="19.5" customHeight="1" thickBot="1" x14ac:dyDescent="0.45">
      <c r="A28" s="1"/>
      <c r="B28" s="26"/>
      <c r="C28" s="24"/>
      <c r="D28" s="33" t="s">
        <v>39</v>
      </c>
      <c r="E28" s="33"/>
      <c r="F28" s="33"/>
      <c r="G28" s="33"/>
      <c r="H28" s="258"/>
      <c r="I28" s="258"/>
      <c r="J28" s="258"/>
      <c r="K28" s="258"/>
      <c r="L28" s="258"/>
      <c r="M28" s="34" t="s">
        <v>25</v>
      </c>
      <c r="N28" s="24"/>
      <c r="O28" s="24"/>
      <c r="P28" s="33" t="s">
        <v>39</v>
      </c>
      <c r="Q28" s="33"/>
      <c r="R28" s="33"/>
      <c r="S28" s="33"/>
      <c r="T28" s="258"/>
      <c r="U28" s="258"/>
      <c r="V28" s="258"/>
      <c r="W28" s="258"/>
      <c r="X28" s="258"/>
      <c r="Y28" s="34" t="s">
        <v>25</v>
      </c>
      <c r="Z28" s="24"/>
      <c r="AA28" s="31"/>
      <c r="AC28" s="15"/>
      <c r="AD28" s="263"/>
      <c r="AE28" s="263"/>
      <c r="AF28" s="263"/>
      <c r="AG28" s="263"/>
      <c r="AH28" s="263"/>
      <c r="AI28" s="263"/>
      <c r="AJ28" s="263"/>
      <c r="AK28" s="263"/>
      <c r="AL28" s="263"/>
      <c r="AM28" s="263"/>
      <c r="AN28" s="263"/>
      <c r="AO28" s="263"/>
      <c r="AP28" s="263"/>
      <c r="AQ28" s="263"/>
      <c r="AR28" s="263"/>
      <c r="AS28" s="263"/>
      <c r="AT28" s="263"/>
      <c r="AU28" s="16"/>
      <c r="AW28" s="15"/>
      <c r="AX28" s="249"/>
      <c r="AY28" s="250"/>
      <c r="AZ28" s="250"/>
      <c r="BA28" s="251"/>
      <c r="BB28" s="249"/>
      <c r="BC28" s="250"/>
      <c r="BD28" s="250"/>
      <c r="BE28" s="250"/>
      <c r="BF28" s="250"/>
      <c r="BG28" s="250"/>
      <c r="BH28" s="250"/>
      <c r="BI28" s="250"/>
      <c r="BJ28" s="250"/>
      <c r="BK28" s="250"/>
      <c r="BL28" s="251"/>
      <c r="BM28" s="282"/>
      <c r="BN28" s="283"/>
      <c r="BO28" s="283"/>
      <c r="BP28" s="283"/>
      <c r="BQ28" s="283"/>
      <c r="BR28" s="283"/>
      <c r="BS28" s="284"/>
      <c r="BT28" s="16"/>
    </row>
    <row r="29" spans="1:72" s="2" customFormat="1" ht="7.5" customHeight="1" thickTop="1" x14ac:dyDescent="0.4">
      <c r="A29" s="1"/>
      <c r="B29" s="26"/>
      <c r="C29" s="24"/>
      <c r="D29" s="288" t="s">
        <v>41</v>
      </c>
      <c r="E29" s="288"/>
      <c r="F29" s="288"/>
      <c r="G29" s="288"/>
      <c r="H29" s="290" t="str">
        <f>IF(G25="","",AJ90)</f>
        <v/>
      </c>
      <c r="I29" s="290"/>
      <c r="J29" s="290"/>
      <c r="K29" s="290"/>
      <c r="L29" s="290"/>
      <c r="M29" s="291" t="s">
        <v>25</v>
      </c>
      <c r="N29" s="24"/>
      <c r="O29" s="24"/>
      <c r="P29" s="288" t="s">
        <v>41</v>
      </c>
      <c r="Q29" s="288"/>
      <c r="R29" s="288"/>
      <c r="S29" s="288"/>
      <c r="T29" s="290" t="str">
        <f>IF(S25="","",AV90)</f>
        <v/>
      </c>
      <c r="U29" s="290"/>
      <c r="V29" s="290"/>
      <c r="W29" s="290"/>
      <c r="X29" s="290"/>
      <c r="Y29" s="291" t="s">
        <v>25</v>
      </c>
      <c r="Z29" s="24"/>
      <c r="AA29" s="31"/>
      <c r="AC29" s="15"/>
      <c r="AD29" s="263"/>
      <c r="AE29" s="263"/>
      <c r="AF29" s="263"/>
      <c r="AG29" s="263"/>
      <c r="AH29" s="263"/>
      <c r="AI29" s="263"/>
      <c r="AJ29" s="263"/>
      <c r="AK29" s="263"/>
      <c r="AL29" s="263"/>
      <c r="AM29" s="263"/>
      <c r="AN29" s="263"/>
      <c r="AO29" s="263"/>
      <c r="AP29" s="263"/>
      <c r="AQ29" s="263"/>
      <c r="AR29" s="263"/>
      <c r="AS29" s="263"/>
      <c r="AT29" s="263"/>
      <c r="AU29" s="16"/>
      <c r="AW29" s="15"/>
      <c r="AX29" s="252"/>
      <c r="AY29" s="253"/>
      <c r="AZ29" s="253"/>
      <c r="BA29" s="254"/>
      <c r="BB29" s="252"/>
      <c r="BC29" s="253"/>
      <c r="BD29" s="253"/>
      <c r="BE29" s="253"/>
      <c r="BF29" s="253"/>
      <c r="BG29" s="253"/>
      <c r="BH29" s="253"/>
      <c r="BI29" s="253"/>
      <c r="BJ29" s="253"/>
      <c r="BK29" s="253"/>
      <c r="BL29" s="254"/>
      <c r="BM29" s="285"/>
      <c r="BN29" s="286"/>
      <c r="BO29" s="286"/>
      <c r="BP29" s="286"/>
      <c r="BQ29" s="286"/>
      <c r="BR29" s="286"/>
      <c r="BS29" s="287"/>
      <c r="BT29" s="16"/>
    </row>
    <row r="30" spans="1:72" s="2" customFormat="1" ht="11.25" customHeight="1" x14ac:dyDescent="0.4">
      <c r="A30" s="1"/>
      <c r="B30" s="26"/>
      <c r="C30" s="24"/>
      <c r="D30" s="289"/>
      <c r="E30" s="289"/>
      <c r="F30" s="289"/>
      <c r="G30" s="289"/>
      <c r="H30" s="276">
        <f t="shared" ref="H30" si="0">SUM(H27:L29)</f>
        <v>0</v>
      </c>
      <c r="I30" s="276"/>
      <c r="J30" s="276"/>
      <c r="K30" s="276"/>
      <c r="L30" s="276"/>
      <c r="M30" s="292"/>
      <c r="N30" s="24"/>
      <c r="O30" s="24"/>
      <c r="P30" s="289"/>
      <c r="Q30" s="289"/>
      <c r="R30" s="289"/>
      <c r="S30" s="289"/>
      <c r="T30" s="276">
        <f t="shared" ref="T30" si="1">SUM(T27:X29)</f>
        <v>0</v>
      </c>
      <c r="U30" s="276"/>
      <c r="V30" s="276"/>
      <c r="W30" s="276"/>
      <c r="X30" s="276"/>
      <c r="Y30" s="292"/>
      <c r="Z30" s="24"/>
      <c r="AA30" s="31"/>
      <c r="AC30" s="15"/>
      <c r="AD30" s="263"/>
      <c r="AE30" s="263"/>
      <c r="AF30" s="263"/>
      <c r="AG30" s="263"/>
      <c r="AH30" s="263"/>
      <c r="AI30" s="263"/>
      <c r="AJ30" s="263"/>
      <c r="AK30" s="263"/>
      <c r="AL30" s="263"/>
      <c r="AM30" s="263"/>
      <c r="AN30" s="263"/>
      <c r="AO30" s="263"/>
      <c r="AP30" s="263"/>
      <c r="AQ30" s="263"/>
      <c r="AR30" s="263"/>
      <c r="AS30" s="263"/>
      <c r="AT30" s="263"/>
      <c r="AU30" s="16"/>
      <c r="AW30" s="15"/>
      <c r="AX30" s="267" t="s">
        <v>53</v>
      </c>
      <c r="AY30" s="268"/>
      <c r="AZ30" s="268"/>
      <c r="BA30" s="269"/>
      <c r="BB30" s="293" t="s">
        <v>54</v>
      </c>
      <c r="BC30" s="294"/>
      <c r="BD30" s="294"/>
      <c r="BE30" s="294"/>
      <c r="BF30" s="294"/>
      <c r="BG30" s="294"/>
      <c r="BH30" s="294"/>
      <c r="BI30" s="294"/>
      <c r="BJ30" s="294"/>
      <c r="BK30" s="294"/>
      <c r="BL30" s="295"/>
      <c r="BM30" s="302">
        <f>IF(AP15=0,430000,430000+100000*(AP15-1))</f>
        <v>430000</v>
      </c>
      <c r="BN30" s="303"/>
      <c r="BO30" s="303"/>
      <c r="BP30" s="303"/>
      <c r="BQ30" s="303"/>
      <c r="BR30" s="303"/>
      <c r="BS30" s="304"/>
      <c r="BT30" s="16"/>
    </row>
    <row r="31" spans="1:72" s="2" customFormat="1" ht="11.25" customHeight="1" x14ac:dyDescent="0.4">
      <c r="A31" s="1"/>
      <c r="B31" s="26"/>
      <c r="C31" s="24"/>
      <c r="D31" s="24"/>
      <c r="E31" s="24"/>
      <c r="F31" s="24"/>
      <c r="G31" s="24"/>
      <c r="H31" s="24"/>
      <c r="I31" s="24"/>
      <c r="J31" s="24"/>
      <c r="K31" s="24"/>
      <c r="L31" s="24"/>
      <c r="M31" s="24"/>
      <c r="N31" s="24"/>
      <c r="O31" s="24"/>
      <c r="P31" s="24"/>
      <c r="Q31" s="24"/>
      <c r="R31" s="24"/>
      <c r="S31" s="24"/>
      <c r="T31" s="24"/>
      <c r="U31" s="24"/>
      <c r="V31" s="24"/>
      <c r="W31" s="24"/>
      <c r="X31" s="24"/>
      <c r="Y31" s="24"/>
      <c r="Z31" s="24"/>
      <c r="AA31" s="31"/>
      <c r="AC31" s="15"/>
      <c r="AD31" s="263"/>
      <c r="AE31" s="263"/>
      <c r="AF31" s="263"/>
      <c r="AG31" s="263"/>
      <c r="AH31" s="263"/>
      <c r="AI31" s="263"/>
      <c r="AJ31" s="263"/>
      <c r="AK31" s="263"/>
      <c r="AL31" s="263"/>
      <c r="AM31" s="263"/>
      <c r="AN31" s="263"/>
      <c r="AO31" s="263"/>
      <c r="AP31" s="263"/>
      <c r="AQ31" s="263"/>
      <c r="AR31" s="263"/>
      <c r="AS31" s="263"/>
      <c r="AT31" s="263"/>
      <c r="AU31" s="16"/>
      <c r="AW31" s="15"/>
      <c r="AX31" s="270"/>
      <c r="AY31" s="271"/>
      <c r="AZ31" s="271"/>
      <c r="BA31" s="272"/>
      <c r="BB31" s="299"/>
      <c r="BC31" s="300"/>
      <c r="BD31" s="300"/>
      <c r="BE31" s="300"/>
      <c r="BF31" s="300"/>
      <c r="BG31" s="300"/>
      <c r="BH31" s="300"/>
      <c r="BI31" s="300"/>
      <c r="BJ31" s="300"/>
      <c r="BK31" s="300"/>
      <c r="BL31" s="301"/>
      <c r="BM31" s="305"/>
      <c r="BN31" s="306"/>
      <c r="BO31" s="306"/>
      <c r="BP31" s="306"/>
      <c r="BQ31" s="306"/>
      <c r="BR31" s="306"/>
      <c r="BS31" s="307"/>
      <c r="BT31" s="16"/>
    </row>
    <row r="32" spans="1:72" s="2" customFormat="1" ht="18.75" customHeight="1" x14ac:dyDescent="0.4">
      <c r="A32" s="1"/>
      <c r="B32" s="26"/>
      <c r="C32" s="24" t="s">
        <v>55</v>
      </c>
      <c r="D32" s="24"/>
      <c r="E32" s="24"/>
      <c r="F32" s="24"/>
      <c r="G32" s="247"/>
      <c r="H32" s="247"/>
      <c r="I32" s="247"/>
      <c r="J32" s="247"/>
      <c r="K32" s="247"/>
      <c r="L32" s="247"/>
      <c r="M32" s="247"/>
      <c r="N32" s="24"/>
      <c r="O32" s="24" t="s">
        <v>56</v>
      </c>
      <c r="P32" s="24"/>
      <c r="Q32" s="24"/>
      <c r="R32" s="24"/>
      <c r="S32" s="247"/>
      <c r="T32" s="247"/>
      <c r="U32" s="247"/>
      <c r="V32" s="247"/>
      <c r="W32" s="247"/>
      <c r="X32" s="247"/>
      <c r="Y32" s="247"/>
      <c r="Z32" s="24"/>
      <c r="AA32" s="31"/>
      <c r="AC32" s="15"/>
      <c r="AD32" s="38"/>
      <c r="AE32" s="263" t="s">
        <v>57</v>
      </c>
      <c r="AF32" s="263"/>
      <c r="AG32" s="263"/>
      <c r="AH32" s="263"/>
      <c r="AI32" s="263"/>
      <c r="AJ32" s="263"/>
      <c r="AK32" s="263"/>
      <c r="AL32" s="263"/>
      <c r="AM32" s="263"/>
      <c r="AN32" s="263"/>
      <c r="AO32" s="263"/>
      <c r="AP32" s="263"/>
      <c r="AQ32" s="263"/>
      <c r="AR32" s="263"/>
      <c r="AS32" s="263"/>
      <c r="AT32" s="263"/>
      <c r="AU32" s="16"/>
      <c r="AW32" s="15"/>
      <c r="AX32" s="273"/>
      <c r="AY32" s="274"/>
      <c r="AZ32" s="274"/>
      <c r="BA32" s="275"/>
      <c r="BB32" s="296"/>
      <c r="BC32" s="297"/>
      <c r="BD32" s="297"/>
      <c r="BE32" s="297"/>
      <c r="BF32" s="297"/>
      <c r="BG32" s="297"/>
      <c r="BH32" s="297"/>
      <c r="BI32" s="297"/>
      <c r="BJ32" s="297"/>
      <c r="BK32" s="297"/>
      <c r="BL32" s="298"/>
      <c r="BM32" s="308"/>
      <c r="BN32" s="309"/>
      <c r="BO32" s="309"/>
      <c r="BP32" s="309"/>
      <c r="BQ32" s="309"/>
      <c r="BR32" s="309"/>
      <c r="BS32" s="310"/>
      <c r="BT32" s="16"/>
    </row>
    <row r="33" spans="1:73" s="2" customFormat="1" ht="19.5" customHeight="1" x14ac:dyDescent="0.4">
      <c r="A33" s="1"/>
      <c r="B33" s="26"/>
      <c r="C33" s="24"/>
      <c r="D33" s="24" t="s">
        <v>32</v>
      </c>
      <c r="E33" s="24"/>
      <c r="F33" s="24"/>
      <c r="G33" s="24"/>
      <c r="H33" s="248"/>
      <c r="I33" s="248"/>
      <c r="J33" s="248"/>
      <c r="K33" s="248"/>
      <c r="L33" s="248"/>
      <c r="M33" s="32" t="s">
        <v>25</v>
      </c>
      <c r="N33" s="24"/>
      <c r="O33" s="24"/>
      <c r="P33" s="24" t="s">
        <v>32</v>
      </c>
      <c r="Q33" s="24"/>
      <c r="R33" s="24"/>
      <c r="S33" s="24"/>
      <c r="T33" s="248"/>
      <c r="U33" s="248"/>
      <c r="V33" s="248"/>
      <c r="W33" s="248"/>
      <c r="X33" s="248"/>
      <c r="Y33" s="32" t="s">
        <v>25</v>
      </c>
      <c r="Z33" s="24"/>
      <c r="AA33" s="31"/>
      <c r="AC33" s="15"/>
      <c r="AD33" s="38"/>
      <c r="AE33" s="263"/>
      <c r="AF33" s="263"/>
      <c r="AG33" s="263"/>
      <c r="AH33" s="263"/>
      <c r="AI33" s="263"/>
      <c r="AJ33" s="263"/>
      <c r="AK33" s="263"/>
      <c r="AL33" s="263"/>
      <c r="AM33" s="263"/>
      <c r="AN33" s="263"/>
      <c r="AO33" s="263"/>
      <c r="AP33" s="263"/>
      <c r="AQ33" s="263"/>
      <c r="AR33" s="263"/>
      <c r="AS33" s="263"/>
      <c r="AT33" s="263"/>
      <c r="AU33" s="16"/>
      <c r="AW33" s="15"/>
      <c r="AX33" s="267" t="s">
        <v>58</v>
      </c>
      <c r="AY33" s="268"/>
      <c r="AZ33" s="268"/>
      <c r="BA33" s="269"/>
      <c r="BB33" s="293" t="s">
        <v>59</v>
      </c>
      <c r="BC33" s="294"/>
      <c r="BD33" s="294"/>
      <c r="BE33" s="294"/>
      <c r="BF33" s="294"/>
      <c r="BG33" s="294"/>
      <c r="BH33" s="294"/>
      <c r="BI33" s="294"/>
      <c r="BJ33" s="294"/>
      <c r="BK33" s="294"/>
      <c r="BL33" s="295"/>
      <c r="BM33" s="302">
        <f>IF(AP15=0,430000+295000*AP9,430000+295000*AP9+100000*(AP15-1))</f>
        <v>430000</v>
      </c>
      <c r="BN33" s="303"/>
      <c r="BO33" s="303"/>
      <c r="BP33" s="303"/>
      <c r="BQ33" s="303"/>
      <c r="BR33" s="303"/>
      <c r="BS33" s="304"/>
      <c r="BT33" s="16"/>
    </row>
    <row r="34" spans="1:73" s="2" customFormat="1" ht="19.5" customHeight="1" x14ac:dyDescent="0.4">
      <c r="A34" s="1"/>
      <c r="B34" s="26"/>
      <c r="C34" s="24"/>
      <c r="D34" s="24" t="s">
        <v>38</v>
      </c>
      <c r="E34" s="24"/>
      <c r="F34" s="24"/>
      <c r="G34" s="24"/>
      <c r="H34" s="248"/>
      <c r="I34" s="248"/>
      <c r="J34" s="248"/>
      <c r="K34" s="248"/>
      <c r="L34" s="248"/>
      <c r="M34" s="32" t="s">
        <v>25</v>
      </c>
      <c r="N34" s="24"/>
      <c r="O34" s="24"/>
      <c r="P34" s="24" t="s">
        <v>38</v>
      </c>
      <c r="Q34" s="24"/>
      <c r="R34" s="24"/>
      <c r="S34" s="24"/>
      <c r="T34" s="248"/>
      <c r="U34" s="248"/>
      <c r="V34" s="248"/>
      <c r="W34" s="248"/>
      <c r="X34" s="248"/>
      <c r="Y34" s="32" t="s">
        <v>25</v>
      </c>
      <c r="Z34" s="24"/>
      <c r="AA34" s="31"/>
      <c r="AC34" s="15"/>
      <c r="AD34" s="39"/>
      <c r="AE34" s="263"/>
      <c r="AF34" s="263"/>
      <c r="AG34" s="263"/>
      <c r="AH34" s="263"/>
      <c r="AI34" s="263"/>
      <c r="AJ34" s="263"/>
      <c r="AK34" s="263"/>
      <c r="AL34" s="263"/>
      <c r="AM34" s="263"/>
      <c r="AN34" s="263"/>
      <c r="AO34" s="263"/>
      <c r="AP34" s="263"/>
      <c r="AQ34" s="263"/>
      <c r="AR34" s="263"/>
      <c r="AS34" s="263"/>
      <c r="AT34" s="263"/>
      <c r="AU34" s="16"/>
      <c r="AW34" s="15"/>
      <c r="AX34" s="273"/>
      <c r="AY34" s="274"/>
      <c r="AZ34" s="274"/>
      <c r="BA34" s="275"/>
      <c r="BB34" s="296"/>
      <c r="BC34" s="297"/>
      <c r="BD34" s="297"/>
      <c r="BE34" s="297"/>
      <c r="BF34" s="297"/>
      <c r="BG34" s="297"/>
      <c r="BH34" s="297"/>
      <c r="BI34" s="297"/>
      <c r="BJ34" s="297"/>
      <c r="BK34" s="297"/>
      <c r="BL34" s="298"/>
      <c r="BM34" s="308"/>
      <c r="BN34" s="309"/>
      <c r="BO34" s="309"/>
      <c r="BP34" s="309"/>
      <c r="BQ34" s="309"/>
      <c r="BR34" s="309"/>
      <c r="BS34" s="310"/>
      <c r="BT34" s="16"/>
    </row>
    <row r="35" spans="1:73" s="2" customFormat="1" ht="19.5" customHeight="1" thickBot="1" x14ac:dyDescent="0.45">
      <c r="A35" s="1"/>
      <c r="B35" s="26"/>
      <c r="C35" s="24"/>
      <c r="D35" s="33" t="s">
        <v>39</v>
      </c>
      <c r="E35" s="33"/>
      <c r="F35" s="33"/>
      <c r="G35" s="33"/>
      <c r="H35" s="258"/>
      <c r="I35" s="258"/>
      <c r="J35" s="258"/>
      <c r="K35" s="258"/>
      <c r="L35" s="258"/>
      <c r="M35" s="34" t="s">
        <v>25</v>
      </c>
      <c r="N35" s="24"/>
      <c r="O35" s="24"/>
      <c r="P35" s="33" t="s">
        <v>39</v>
      </c>
      <c r="Q35" s="33"/>
      <c r="R35" s="33"/>
      <c r="S35" s="33"/>
      <c r="T35" s="258"/>
      <c r="U35" s="258"/>
      <c r="V35" s="258"/>
      <c r="W35" s="258"/>
      <c r="X35" s="258"/>
      <c r="Y35" s="34" t="s">
        <v>25</v>
      </c>
      <c r="Z35" s="24"/>
      <c r="AA35" s="31"/>
      <c r="AC35" s="15"/>
      <c r="AD35" s="22"/>
      <c r="AE35" s="263"/>
      <c r="AF35" s="263"/>
      <c r="AG35" s="263"/>
      <c r="AH35" s="263"/>
      <c r="AI35" s="263"/>
      <c r="AJ35" s="263"/>
      <c r="AK35" s="263"/>
      <c r="AL35" s="263"/>
      <c r="AM35" s="263"/>
      <c r="AN35" s="263"/>
      <c r="AO35" s="263"/>
      <c r="AP35" s="263"/>
      <c r="AQ35" s="263"/>
      <c r="AR35" s="263"/>
      <c r="AS35" s="263"/>
      <c r="AT35" s="263"/>
      <c r="AU35" s="16"/>
      <c r="AW35" s="15"/>
      <c r="AX35" s="267" t="s">
        <v>60</v>
      </c>
      <c r="AY35" s="268"/>
      <c r="AZ35" s="268"/>
      <c r="BA35" s="269"/>
      <c r="BB35" s="293" t="s">
        <v>61</v>
      </c>
      <c r="BC35" s="294"/>
      <c r="BD35" s="294"/>
      <c r="BE35" s="294"/>
      <c r="BF35" s="294"/>
      <c r="BG35" s="294"/>
      <c r="BH35" s="294"/>
      <c r="BI35" s="294"/>
      <c r="BJ35" s="294"/>
      <c r="BK35" s="294"/>
      <c r="BL35" s="295"/>
      <c r="BM35" s="302">
        <f>IF(AP15=0,430000+545000*AP9,430000+545000*AP9+100000*(AP15-1))</f>
        <v>430000</v>
      </c>
      <c r="BN35" s="303"/>
      <c r="BO35" s="303"/>
      <c r="BP35" s="303"/>
      <c r="BQ35" s="303"/>
      <c r="BR35" s="303"/>
      <c r="BS35" s="304"/>
      <c r="BT35" s="16"/>
    </row>
    <row r="36" spans="1:73" s="2" customFormat="1" ht="19.5" customHeight="1" thickTop="1" x14ac:dyDescent="0.4">
      <c r="A36" s="1"/>
      <c r="B36" s="26"/>
      <c r="C36" s="24"/>
      <c r="D36" s="24" t="s">
        <v>41</v>
      </c>
      <c r="E36" s="24"/>
      <c r="F36" s="24"/>
      <c r="G36" s="24"/>
      <c r="H36" s="276" t="str">
        <f>IF(G32="","",I137)</f>
        <v/>
      </c>
      <c r="I36" s="276"/>
      <c r="J36" s="276"/>
      <c r="K36" s="276"/>
      <c r="L36" s="276"/>
      <c r="M36" s="32" t="s">
        <v>25</v>
      </c>
      <c r="N36" s="24"/>
      <c r="O36" s="24"/>
      <c r="P36" s="24" t="s">
        <v>41</v>
      </c>
      <c r="Q36" s="24"/>
      <c r="R36" s="24"/>
      <c r="S36" s="24"/>
      <c r="T36" s="276" t="str">
        <f>IF(S32="","",U137)</f>
        <v/>
      </c>
      <c r="U36" s="276"/>
      <c r="V36" s="276"/>
      <c r="W36" s="276"/>
      <c r="X36" s="276"/>
      <c r="Y36" s="32" t="s">
        <v>25</v>
      </c>
      <c r="Z36" s="24"/>
      <c r="AA36" s="31"/>
      <c r="AC36" s="15"/>
      <c r="AD36" s="22"/>
      <c r="AE36" s="263"/>
      <c r="AF36" s="263"/>
      <c r="AG36" s="263"/>
      <c r="AH36" s="263"/>
      <c r="AI36" s="263"/>
      <c r="AJ36" s="263"/>
      <c r="AK36" s="263"/>
      <c r="AL36" s="263"/>
      <c r="AM36" s="263"/>
      <c r="AN36" s="263"/>
      <c r="AO36" s="263"/>
      <c r="AP36" s="263"/>
      <c r="AQ36" s="263"/>
      <c r="AR36" s="263"/>
      <c r="AS36" s="263"/>
      <c r="AT36" s="263"/>
      <c r="AU36" s="16"/>
      <c r="AW36" s="15"/>
      <c r="AX36" s="273"/>
      <c r="AY36" s="274"/>
      <c r="AZ36" s="274"/>
      <c r="BA36" s="275"/>
      <c r="BB36" s="296"/>
      <c r="BC36" s="297"/>
      <c r="BD36" s="297"/>
      <c r="BE36" s="297"/>
      <c r="BF36" s="297"/>
      <c r="BG36" s="297"/>
      <c r="BH36" s="297"/>
      <c r="BI36" s="297"/>
      <c r="BJ36" s="297"/>
      <c r="BK36" s="297"/>
      <c r="BL36" s="298"/>
      <c r="BM36" s="308"/>
      <c r="BN36" s="309"/>
      <c r="BO36" s="309"/>
      <c r="BP36" s="309"/>
      <c r="BQ36" s="309"/>
      <c r="BR36" s="309"/>
      <c r="BS36" s="310"/>
      <c r="BT36" s="16"/>
    </row>
    <row r="37" spans="1:73" s="2" customFormat="1" ht="11.25" customHeight="1" x14ac:dyDescent="0.4">
      <c r="A37" s="1"/>
      <c r="B37" s="40"/>
      <c r="C37" s="24"/>
      <c r="D37" s="24"/>
      <c r="E37" s="24"/>
      <c r="F37" s="24"/>
      <c r="G37" s="24"/>
      <c r="H37" s="41"/>
      <c r="I37" s="24"/>
      <c r="J37" s="24"/>
      <c r="K37" s="24"/>
      <c r="L37" s="24"/>
      <c r="M37" s="24"/>
      <c r="N37" s="24"/>
      <c r="O37" s="24"/>
      <c r="P37" s="24"/>
      <c r="Q37" s="24"/>
      <c r="R37" s="24"/>
      <c r="S37" s="24"/>
      <c r="T37" s="24"/>
      <c r="U37" s="24"/>
      <c r="V37" s="24"/>
      <c r="W37" s="24"/>
      <c r="X37" s="24"/>
      <c r="Y37" s="24"/>
      <c r="Z37" s="24"/>
      <c r="AA37" s="31"/>
      <c r="AC37" s="15"/>
      <c r="AD37" s="42"/>
      <c r="AE37" s="263"/>
      <c r="AF37" s="263"/>
      <c r="AG37" s="263"/>
      <c r="AH37" s="263"/>
      <c r="AI37" s="263"/>
      <c r="AJ37" s="263"/>
      <c r="AK37" s="263"/>
      <c r="AL37" s="263"/>
      <c r="AM37" s="263"/>
      <c r="AN37" s="263"/>
      <c r="AO37" s="263"/>
      <c r="AP37" s="263"/>
      <c r="AQ37" s="263"/>
      <c r="AR37" s="263"/>
      <c r="AS37" s="263"/>
      <c r="AT37" s="263"/>
      <c r="AU37" s="43"/>
      <c r="AW37" s="15"/>
      <c r="AX37" s="36"/>
      <c r="AY37" s="36"/>
      <c r="AZ37" s="36"/>
      <c r="BA37" s="36"/>
      <c r="BB37" s="44"/>
      <c r="BC37" s="44"/>
      <c r="BD37" s="44"/>
      <c r="BE37" s="44"/>
      <c r="BF37" s="44"/>
      <c r="BG37" s="44"/>
      <c r="BH37" s="44"/>
      <c r="BI37" s="44"/>
      <c r="BJ37" s="44"/>
      <c r="BK37" s="44"/>
      <c r="BL37" s="44"/>
      <c r="BM37" s="44"/>
      <c r="BN37" s="44"/>
      <c r="BO37" s="44"/>
      <c r="BP37" s="44"/>
      <c r="BQ37" s="44"/>
      <c r="BR37" s="44"/>
      <c r="BS37" s="44"/>
      <c r="BT37" s="16"/>
    </row>
    <row r="38" spans="1:73" s="2" customFormat="1" ht="18.75" customHeight="1" x14ac:dyDescent="0.4">
      <c r="A38" s="1"/>
      <c r="B38" s="40"/>
      <c r="C38" s="24" t="s">
        <v>62</v>
      </c>
      <c r="D38" s="24"/>
      <c r="E38" s="24"/>
      <c r="F38" s="24"/>
      <c r="G38" s="247"/>
      <c r="H38" s="247"/>
      <c r="I38" s="247"/>
      <c r="J38" s="247"/>
      <c r="K38" s="247"/>
      <c r="L38" s="247"/>
      <c r="M38" s="247"/>
      <c r="N38" s="24"/>
      <c r="O38" s="24" t="s">
        <v>63</v>
      </c>
      <c r="P38" s="24"/>
      <c r="Q38" s="24"/>
      <c r="R38" s="24"/>
      <c r="S38" s="247"/>
      <c r="T38" s="247"/>
      <c r="U38" s="247"/>
      <c r="V38" s="247"/>
      <c r="W38" s="247"/>
      <c r="X38" s="247"/>
      <c r="Y38" s="247"/>
      <c r="Z38" s="24"/>
      <c r="AA38" s="31"/>
      <c r="AC38" s="15"/>
      <c r="AE38" s="263"/>
      <c r="AF38" s="263"/>
      <c r="AG38" s="263"/>
      <c r="AH38" s="263"/>
      <c r="AI38" s="263"/>
      <c r="AJ38" s="263"/>
      <c r="AK38" s="263"/>
      <c r="AL38" s="263"/>
      <c r="AM38" s="263"/>
      <c r="AN38" s="263"/>
      <c r="AO38" s="263"/>
      <c r="AP38" s="263"/>
      <c r="AQ38" s="263"/>
      <c r="AR38" s="263"/>
      <c r="AS38" s="263"/>
      <c r="AT38" s="263"/>
      <c r="AU38" s="43"/>
      <c r="AW38" s="15"/>
      <c r="AX38" s="311" t="s">
        <v>122</v>
      </c>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16"/>
    </row>
    <row r="39" spans="1:73" s="2" customFormat="1" ht="19.5" customHeight="1" x14ac:dyDescent="0.4">
      <c r="A39" s="1"/>
      <c r="B39" s="40"/>
      <c r="C39" s="24"/>
      <c r="D39" s="24" t="s">
        <v>32</v>
      </c>
      <c r="E39" s="24"/>
      <c r="F39" s="24"/>
      <c r="G39" s="24"/>
      <c r="H39" s="248"/>
      <c r="I39" s="248"/>
      <c r="J39" s="248"/>
      <c r="K39" s="248"/>
      <c r="L39" s="248"/>
      <c r="M39" s="32" t="s">
        <v>25</v>
      </c>
      <c r="N39" s="24"/>
      <c r="O39" s="24"/>
      <c r="P39" s="24" t="s">
        <v>32</v>
      </c>
      <c r="Q39" s="24"/>
      <c r="R39" s="24"/>
      <c r="S39" s="24"/>
      <c r="T39" s="248"/>
      <c r="U39" s="248"/>
      <c r="V39" s="248"/>
      <c r="W39" s="248"/>
      <c r="X39" s="248"/>
      <c r="Y39" s="32" t="s">
        <v>25</v>
      </c>
      <c r="Z39" s="24"/>
      <c r="AA39" s="31"/>
      <c r="AC39" s="15"/>
      <c r="AD39" s="42"/>
      <c r="AU39" s="43"/>
      <c r="AW39" s="15"/>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16"/>
    </row>
    <row r="40" spans="1:73" s="2" customFormat="1" ht="19.5" customHeight="1" x14ac:dyDescent="0.4">
      <c r="A40" s="1"/>
      <c r="B40" s="40"/>
      <c r="C40" s="24"/>
      <c r="D40" s="24" t="s">
        <v>38</v>
      </c>
      <c r="E40" s="24"/>
      <c r="F40" s="24"/>
      <c r="G40" s="24"/>
      <c r="H40" s="248"/>
      <c r="I40" s="248"/>
      <c r="J40" s="248"/>
      <c r="K40" s="248"/>
      <c r="L40" s="248"/>
      <c r="M40" s="32" t="s">
        <v>25</v>
      </c>
      <c r="N40" s="24"/>
      <c r="O40" s="24"/>
      <c r="P40" s="24" t="s">
        <v>38</v>
      </c>
      <c r="Q40" s="24"/>
      <c r="R40" s="24"/>
      <c r="S40" s="24"/>
      <c r="T40" s="248"/>
      <c r="U40" s="248"/>
      <c r="V40" s="248"/>
      <c r="W40" s="248"/>
      <c r="X40" s="248"/>
      <c r="Y40" s="32" t="s">
        <v>25</v>
      </c>
      <c r="Z40" s="24"/>
      <c r="AA40" s="31"/>
      <c r="AC40" s="15"/>
      <c r="AD40" s="23" t="s">
        <v>0</v>
      </c>
      <c r="AE40" s="23" t="s">
        <v>65</v>
      </c>
      <c r="AF40" s="45"/>
      <c r="AG40" s="45"/>
      <c r="AH40" s="45"/>
      <c r="AI40" s="45"/>
      <c r="AJ40" s="45"/>
      <c r="AK40" s="45"/>
      <c r="AL40" s="45"/>
      <c r="AM40" s="45"/>
      <c r="AN40" s="45"/>
      <c r="AO40" s="45"/>
      <c r="AP40" s="45"/>
      <c r="AQ40" s="45"/>
      <c r="AR40" s="45"/>
      <c r="AS40" s="45"/>
      <c r="AT40" s="45"/>
      <c r="AU40" s="43"/>
      <c r="AW40" s="15"/>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16"/>
    </row>
    <row r="41" spans="1:73" s="2" customFormat="1" ht="19.5" customHeight="1" thickBot="1" x14ac:dyDescent="0.45">
      <c r="A41" s="1"/>
      <c r="B41" s="40"/>
      <c r="C41" s="24"/>
      <c r="D41" s="33" t="s">
        <v>39</v>
      </c>
      <c r="E41" s="33"/>
      <c r="F41" s="33"/>
      <c r="G41" s="33"/>
      <c r="H41" s="258"/>
      <c r="I41" s="258"/>
      <c r="J41" s="258"/>
      <c r="K41" s="258"/>
      <c r="L41" s="258"/>
      <c r="M41" s="34" t="s">
        <v>25</v>
      </c>
      <c r="N41" s="24"/>
      <c r="O41" s="24"/>
      <c r="P41" s="33" t="s">
        <v>39</v>
      </c>
      <c r="Q41" s="33"/>
      <c r="R41" s="33"/>
      <c r="S41" s="33"/>
      <c r="T41" s="258"/>
      <c r="U41" s="258"/>
      <c r="V41" s="258"/>
      <c r="W41" s="258"/>
      <c r="X41" s="258"/>
      <c r="Y41" s="34" t="s">
        <v>25</v>
      </c>
      <c r="Z41" s="24"/>
      <c r="AA41" s="46"/>
      <c r="AC41" s="15"/>
      <c r="AD41" s="314" t="s">
        <v>66</v>
      </c>
      <c r="AE41" s="315" t="s">
        <v>67</v>
      </c>
      <c r="AF41" s="315"/>
      <c r="AG41" s="315"/>
      <c r="AH41" s="315"/>
      <c r="AI41" s="315"/>
      <c r="AJ41" s="315"/>
      <c r="AK41" s="315"/>
      <c r="AL41" s="315"/>
      <c r="AM41" s="316">
        <f>MIN(650000,IF(AP9=0,0,IF(AL24="７割軽減が適用になります。",ROUNDDOWN((AN18*0.0764)+27600*(AP12+AP13+AP14)*0.3+27600*AP11*0.3*0.5+20000*0.3,-1),IF(AL24="５割軽減が適用になります。",ROUNDDOWN((AN18*0.0764)+27600*(AP12+AP13+AP14)*0.5+27600*AP11*0.5*0.5+20000*0.5,-1),IF(AL24="２割軽減が適用になります。",ROUNDDOWN((AN18*0.0764)+27600*(AP12+AP13+AP14)*0.8+27600*AP11*0.8*0.5+20000*0.8,-1),IF(AL24="軽減の適用はありません。",ROUNDDOWN((AN18*0.0764)+27600*(AP12+AP13+AP14)+27600*AP11*0.5+20000,-1),""))))))</f>
        <v>0</v>
      </c>
      <c r="AN41" s="317"/>
      <c r="AO41" s="317"/>
      <c r="AP41" s="317"/>
      <c r="AQ41" s="317"/>
      <c r="AR41" s="317"/>
      <c r="AS41" s="317"/>
      <c r="AT41" s="320" t="s">
        <v>25</v>
      </c>
      <c r="AU41" s="43"/>
      <c r="AW41" s="15"/>
      <c r="AX41" s="45"/>
      <c r="AY41" s="45"/>
      <c r="AZ41" s="45"/>
      <c r="BA41" s="45"/>
      <c r="BB41" s="45"/>
      <c r="BC41" s="45"/>
      <c r="BD41" s="45"/>
      <c r="BE41" s="45"/>
      <c r="BF41" s="45"/>
      <c r="BG41" s="45"/>
      <c r="BH41" s="45"/>
      <c r="BI41" s="45"/>
      <c r="BJ41" s="45"/>
      <c r="BK41" s="45"/>
      <c r="BL41" s="45"/>
      <c r="BM41" s="45"/>
      <c r="BN41" s="45"/>
      <c r="BO41" s="45"/>
      <c r="BP41" s="45"/>
      <c r="BQ41" s="45"/>
      <c r="BR41" s="45"/>
      <c r="BS41" s="45"/>
      <c r="BT41" s="16"/>
    </row>
    <row r="42" spans="1:73" ht="19.5" customHeight="1" thickTop="1" x14ac:dyDescent="0.4">
      <c r="B42" s="40"/>
      <c r="C42" s="24"/>
      <c r="D42" s="24" t="s">
        <v>41</v>
      </c>
      <c r="E42" s="24"/>
      <c r="F42" s="24"/>
      <c r="G42" s="24"/>
      <c r="H42" s="276" t="str">
        <f>IF(G38="","",AJ137)</f>
        <v/>
      </c>
      <c r="I42" s="276"/>
      <c r="J42" s="276"/>
      <c r="K42" s="276"/>
      <c r="L42" s="276"/>
      <c r="M42" s="32" t="s">
        <v>25</v>
      </c>
      <c r="N42" s="24"/>
      <c r="O42" s="24"/>
      <c r="P42" s="24" t="s">
        <v>41</v>
      </c>
      <c r="Q42" s="24"/>
      <c r="R42" s="24"/>
      <c r="S42" s="24"/>
      <c r="T42" s="276" t="str">
        <f>IF(S38="","",AV137)</f>
        <v/>
      </c>
      <c r="U42" s="276"/>
      <c r="V42" s="276"/>
      <c r="W42" s="276"/>
      <c r="X42" s="276"/>
      <c r="Y42" s="32" t="s">
        <v>25</v>
      </c>
      <c r="Z42" s="24"/>
      <c r="AA42" s="47"/>
      <c r="AB42" s="2"/>
      <c r="AC42" s="15"/>
      <c r="AD42" s="314"/>
      <c r="AE42" s="315"/>
      <c r="AF42" s="315"/>
      <c r="AG42" s="315"/>
      <c r="AH42" s="315"/>
      <c r="AI42" s="315"/>
      <c r="AJ42" s="315"/>
      <c r="AK42" s="315"/>
      <c r="AL42" s="315"/>
      <c r="AM42" s="318"/>
      <c r="AN42" s="319"/>
      <c r="AO42" s="319"/>
      <c r="AP42" s="319"/>
      <c r="AQ42" s="319"/>
      <c r="AR42" s="319"/>
      <c r="AS42" s="319"/>
      <c r="AT42" s="320"/>
      <c r="AU42" s="43"/>
      <c r="AW42" s="15"/>
      <c r="AX42" s="48"/>
      <c r="AY42" s="48"/>
      <c r="AZ42" s="48"/>
      <c r="BA42" s="48"/>
      <c r="BB42" s="48"/>
      <c r="BC42" s="48"/>
      <c r="BD42" s="48"/>
      <c r="BE42" s="48"/>
      <c r="BF42" s="49"/>
      <c r="BG42" s="49"/>
      <c r="BH42" s="49"/>
      <c r="BI42" s="49"/>
      <c r="BJ42" s="49"/>
      <c r="BK42" s="49"/>
      <c r="BL42" s="49"/>
      <c r="BM42" s="49"/>
      <c r="BN42" s="49"/>
      <c r="BO42" s="49"/>
      <c r="BP42" s="49"/>
      <c r="BQ42" s="49"/>
      <c r="BR42" s="49"/>
      <c r="BS42" s="45"/>
      <c r="BT42" s="16"/>
    </row>
    <row r="43" spans="1:73" ht="19.5" customHeight="1" x14ac:dyDescent="0.4">
      <c r="B43" s="40"/>
      <c r="C43" s="24"/>
      <c r="D43" s="24"/>
      <c r="E43" s="24"/>
      <c r="F43" s="24"/>
      <c r="G43" s="24"/>
      <c r="H43" s="32"/>
      <c r="I43" s="32"/>
      <c r="J43" s="32"/>
      <c r="K43" s="32"/>
      <c r="L43" s="32"/>
      <c r="M43" s="32"/>
      <c r="N43" s="24"/>
      <c r="O43" s="24"/>
      <c r="P43" s="24"/>
      <c r="Q43" s="24"/>
      <c r="R43" s="24"/>
      <c r="S43" s="24"/>
      <c r="T43" s="32"/>
      <c r="U43" s="32"/>
      <c r="V43" s="32"/>
      <c r="W43" s="32"/>
      <c r="X43" s="32"/>
      <c r="Y43" s="32"/>
      <c r="Z43" s="24"/>
      <c r="AA43" s="47"/>
      <c r="AB43" s="50"/>
      <c r="AC43" s="15"/>
      <c r="AD43" s="314" t="s">
        <v>68</v>
      </c>
      <c r="AE43" s="315" t="s">
        <v>69</v>
      </c>
      <c r="AF43" s="315"/>
      <c r="AG43" s="315"/>
      <c r="AH43" s="315"/>
      <c r="AI43" s="315"/>
      <c r="AJ43" s="315"/>
      <c r="AK43" s="315"/>
      <c r="AL43" s="315"/>
      <c r="AM43" s="323">
        <f>MIN(220000,IF(AP9=0,0,IF(AL24="７割軽減が適用になります。",ROUNDDOWN((AN18*0.0327)+11500*(AP12+AP13+AP14)*0.3+11500*AP11*0.3*0.5+8400*0.3,-1),IF(AL24="５割軽減が適用になります。",ROUNDDOWN((AN18*0.0327)+11500*(AP12+AP13+AP14)*0.5+11500*AP11*0.5*0.5+8400*0.5,-1),IF(AL24="２割軽減が適用になります。",ROUNDDOWN((AN18*0.0327)+11500*(AP12+AP13+AP14)*0.8+11500*AP11*0.8*0.5+8400*0.8,-1),IF(AL24="軽減の適用はありません。",ROUNDDOWN((AN18*0.0327)+11500*(AP12+AP13+AP14)+11500*AP11*0.5+8400,-1),""))))))</f>
        <v>0</v>
      </c>
      <c r="AN43" s="323"/>
      <c r="AO43" s="323"/>
      <c r="AP43" s="323"/>
      <c r="AQ43" s="323"/>
      <c r="AR43" s="323"/>
      <c r="AS43" s="324"/>
      <c r="AT43" s="320" t="s">
        <v>25</v>
      </c>
      <c r="AU43" s="43"/>
      <c r="AW43" s="15"/>
      <c r="AX43" s="48" t="s">
        <v>0</v>
      </c>
      <c r="AY43" s="48" t="s">
        <v>70</v>
      </c>
      <c r="AZ43" s="48"/>
      <c r="BA43" s="48"/>
      <c r="BB43" s="48"/>
      <c r="BC43" s="48"/>
      <c r="BD43" s="48"/>
      <c r="BE43" s="48"/>
      <c r="BF43" s="49"/>
      <c r="BG43" s="49"/>
      <c r="BH43" s="49"/>
      <c r="BI43" s="49"/>
      <c r="BJ43" s="49"/>
      <c r="BK43" s="49"/>
      <c r="BL43" s="49"/>
      <c r="BM43" s="49"/>
      <c r="BN43" s="49"/>
      <c r="BO43" s="49"/>
      <c r="BP43" s="49"/>
      <c r="BQ43" s="49"/>
      <c r="BR43" s="49"/>
      <c r="BS43" s="45"/>
      <c r="BT43" s="16"/>
    </row>
    <row r="44" spans="1:73" ht="9.75" customHeight="1" x14ac:dyDescent="0.4">
      <c r="B44" s="40"/>
      <c r="C44" s="312" t="s">
        <v>71</v>
      </c>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47"/>
      <c r="AB44" s="50"/>
      <c r="AC44" s="15"/>
      <c r="AD44" s="314"/>
      <c r="AE44" s="315"/>
      <c r="AF44" s="315"/>
      <c r="AG44" s="315"/>
      <c r="AH44" s="315"/>
      <c r="AI44" s="315"/>
      <c r="AJ44" s="315"/>
      <c r="AK44" s="315"/>
      <c r="AL44" s="315"/>
      <c r="AM44" s="323"/>
      <c r="AN44" s="323"/>
      <c r="AO44" s="323"/>
      <c r="AP44" s="323"/>
      <c r="AQ44" s="323"/>
      <c r="AR44" s="323"/>
      <c r="AS44" s="324"/>
      <c r="AT44" s="320"/>
      <c r="AU44" s="43"/>
      <c r="AW44" s="15"/>
      <c r="AX44" s="48"/>
      <c r="AY44" s="313" t="s">
        <v>118</v>
      </c>
      <c r="AZ44" s="313"/>
      <c r="BA44" s="313"/>
      <c r="BB44" s="313"/>
      <c r="BC44" s="313"/>
      <c r="BD44" s="313"/>
      <c r="BE44" s="313"/>
      <c r="BF44" s="313"/>
      <c r="BG44" s="313"/>
      <c r="BH44" s="313"/>
      <c r="BI44" s="49"/>
      <c r="BJ44" s="313" t="s">
        <v>119</v>
      </c>
      <c r="BK44" s="313"/>
      <c r="BL44" s="313"/>
      <c r="BM44" s="313"/>
      <c r="BN44" s="313"/>
      <c r="BO44" s="313"/>
      <c r="BP44" s="313"/>
      <c r="BQ44" s="313"/>
      <c r="BR44" s="313"/>
      <c r="BS44" s="51"/>
      <c r="BT44" s="16"/>
    </row>
    <row r="45" spans="1:73" ht="9.75" customHeight="1" x14ac:dyDescent="0.4">
      <c r="B45" s="40"/>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47"/>
      <c r="AB45" s="50"/>
      <c r="AC45" s="15"/>
      <c r="AD45" s="314"/>
      <c r="AE45" s="315"/>
      <c r="AF45" s="315"/>
      <c r="AG45" s="315"/>
      <c r="AH45" s="315"/>
      <c r="AI45" s="315"/>
      <c r="AJ45" s="315"/>
      <c r="AK45" s="315"/>
      <c r="AL45" s="315"/>
      <c r="AM45" s="323"/>
      <c r="AN45" s="323"/>
      <c r="AO45" s="323"/>
      <c r="AP45" s="323"/>
      <c r="AQ45" s="323"/>
      <c r="AR45" s="323"/>
      <c r="AS45" s="324"/>
      <c r="AT45" s="320"/>
      <c r="AU45" s="43"/>
      <c r="AW45" s="15"/>
      <c r="AX45" s="9"/>
      <c r="AY45" s="313"/>
      <c r="AZ45" s="313"/>
      <c r="BA45" s="313"/>
      <c r="BB45" s="313"/>
      <c r="BC45" s="313"/>
      <c r="BD45" s="313"/>
      <c r="BE45" s="313"/>
      <c r="BF45" s="313"/>
      <c r="BG45" s="313"/>
      <c r="BH45" s="313"/>
      <c r="BI45" s="9"/>
      <c r="BJ45" s="313"/>
      <c r="BK45" s="313"/>
      <c r="BL45" s="313"/>
      <c r="BM45" s="313"/>
      <c r="BN45" s="313"/>
      <c r="BO45" s="313"/>
      <c r="BP45" s="313"/>
      <c r="BQ45" s="313"/>
      <c r="BR45" s="313"/>
      <c r="BS45" s="9"/>
      <c r="BT45" s="16"/>
    </row>
    <row r="46" spans="1:73" ht="18.75" customHeight="1" x14ac:dyDescent="0.4">
      <c r="B46" s="40"/>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47"/>
      <c r="AB46" s="50"/>
      <c r="AC46" s="15"/>
      <c r="AD46" s="314" t="s">
        <v>72</v>
      </c>
      <c r="AE46" s="315" t="s">
        <v>73</v>
      </c>
      <c r="AF46" s="315"/>
      <c r="AG46" s="315"/>
      <c r="AH46" s="315"/>
      <c r="AI46" s="315"/>
      <c r="AJ46" s="315"/>
      <c r="AK46" s="315"/>
      <c r="AL46" s="315"/>
      <c r="AM46" s="323">
        <f>MIN(170000,IF(AP13=0,0,IF(AL24="７割軽減が適用になります。",ROUNDDOWN((AN20*0.0303)+16900*AP13*0.3,-1),IF(AL24="５割軽減が適用になります。",ROUNDDOWN((AN20*0.0303)+16900*AP13*0.5,-1),IF(AL24="２割軽減が適用になります。",ROUNDDOWN((AN20*0.0303)+16900*AP13*0.8,-1),IF(AL24="軽減の適用はありません。",ROUNDDOWN((AN20*0.0303)+16900*AP13,-1),""))))))</f>
        <v>0</v>
      </c>
      <c r="AN46" s="323"/>
      <c r="AO46" s="323"/>
      <c r="AP46" s="323"/>
      <c r="AQ46" s="323"/>
      <c r="AR46" s="323"/>
      <c r="AS46" s="324"/>
      <c r="AT46" s="320" t="s">
        <v>25</v>
      </c>
      <c r="AU46" s="43"/>
      <c r="AW46" s="15"/>
      <c r="AX46" s="9"/>
      <c r="AY46" s="313"/>
      <c r="AZ46" s="313"/>
      <c r="BA46" s="313"/>
      <c r="BB46" s="313"/>
      <c r="BC46" s="313"/>
      <c r="BD46" s="313"/>
      <c r="BE46" s="313"/>
      <c r="BF46" s="313"/>
      <c r="BG46" s="313"/>
      <c r="BH46" s="313"/>
      <c r="BI46" s="9"/>
      <c r="BJ46" s="313"/>
      <c r="BK46" s="313"/>
      <c r="BL46" s="313"/>
      <c r="BM46" s="313"/>
      <c r="BN46" s="313"/>
      <c r="BO46" s="313"/>
      <c r="BP46" s="313"/>
      <c r="BQ46" s="313"/>
      <c r="BR46" s="313"/>
      <c r="BS46" s="9"/>
      <c r="BT46" s="16"/>
    </row>
    <row r="47" spans="1:73" ht="18.75" customHeight="1" thickBot="1" x14ac:dyDescent="0.45">
      <c r="B47" s="40"/>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47"/>
      <c r="AB47" s="50"/>
      <c r="AC47" s="15"/>
      <c r="AD47" s="321"/>
      <c r="AE47" s="322"/>
      <c r="AF47" s="322"/>
      <c r="AG47" s="322"/>
      <c r="AH47" s="322"/>
      <c r="AI47" s="322"/>
      <c r="AJ47" s="322"/>
      <c r="AK47" s="322"/>
      <c r="AL47" s="322"/>
      <c r="AM47" s="325"/>
      <c r="AN47" s="325"/>
      <c r="AO47" s="325"/>
      <c r="AP47" s="325"/>
      <c r="AQ47" s="325"/>
      <c r="AR47" s="325"/>
      <c r="AS47" s="326"/>
      <c r="AT47" s="327"/>
      <c r="AU47" s="43"/>
      <c r="AW47" s="15"/>
      <c r="AX47" s="48"/>
      <c r="AY47" s="313"/>
      <c r="AZ47" s="313"/>
      <c r="BA47" s="313"/>
      <c r="BB47" s="313"/>
      <c r="BC47" s="313"/>
      <c r="BD47" s="313"/>
      <c r="BE47" s="313"/>
      <c r="BF47" s="313"/>
      <c r="BG47" s="313"/>
      <c r="BH47" s="313"/>
      <c r="BI47" s="49"/>
      <c r="BJ47" s="313"/>
      <c r="BK47" s="313"/>
      <c r="BL47" s="313"/>
      <c r="BM47" s="313"/>
      <c r="BN47" s="313"/>
      <c r="BO47" s="313"/>
      <c r="BP47" s="313"/>
      <c r="BQ47" s="313"/>
      <c r="BR47" s="313"/>
      <c r="BS47" s="49"/>
      <c r="BT47" s="16"/>
    </row>
    <row r="48" spans="1:73" ht="18.75" customHeight="1" thickTop="1" x14ac:dyDescent="0.4">
      <c r="B48" s="40"/>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47"/>
      <c r="AB48" s="50"/>
      <c r="AC48" s="15"/>
      <c r="AD48" s="328" t="s">
        <v>74</v>
      </c>
      <c r="AE48" s="329"/>
      <c r="AF48" s="329"/>
      <c r="AG48" s="329"/>
      <c r="AH48" s="329"/>
      <c r="AI48" s="329"/>
      <c r="AJ48" s="329"/>
      <c r="AK48" s="329"/>
      <c r="AL48" s="330"/>
      <c r="AM48" s="331">
        <f>SUM(AM41:AS47)</f>
        <v>0</v>
      </c>
      <c r="AN48" s="331"/>
      <c r="AO48" s="331"/>
      <c r="AP48" s="331"/>
      <c r="AQ48" s="331"/>
      <c r="AR48" s="331"/>
      <c r="AS48" s="318"/>
      <c r="AT48" s="332" t="s">
        <v>25</v>
      </c>
      <c r="AU48" s="43"/>
      <c r="AV48" s="15"/>
      <c r="AW48" s="15"/>
      <c r="AX48" s="48"/>
      <c r="AY48" s="52"/>
      <c r="AZ48" s="9"/>
      <c r="BA48" s="9"/>
      <c r="BB48" s="9"/>
      <c r="BC48" s="9"/>
      <c r="BD48" s="9"/>
      <c r="BE48" s="9"/>
      <c r="BF48" s="9"/>
      <c r="BG48" s="9"/>
      <c r="BH48" s="9"/>
      <c r="BI48" s="49"/>
      <c r="BJ48" s="52"/>
      <c r="BK48" s="52"/>
      <c r="BL48" s="52"/>
      <c r="BM48" s="52"/>
      <c r="BN48" s="52"/>
      <c r="BO48" s="52"/>
      <c r="BP48" s="52"/>
      <c r="BQ48" s="52"/>
      <c r="BR48" s="52"/>
      <c r="BS48" s="49"/>
      <c r="BT48" s="16"/>
      <c r="BU48" s="15"/>
    </row>
    <row r="49" spans="1:73" ht="18.75" customHeight="1" x14ac:dyDescent="0.4">
      <c r="B49" s="40"/>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47"/>
      <c r="AB49" s="50"/>
      <c r="AC49" s="53"/>
      <c r="AD49" s="273"/>
      <c r="AE49" s="274"/>
      <c r="AF49" s="274"/>
      <c r="AG49" s="274"/>
      <c r="AH49" s="274"/>
      <c r="AI49" s="274"/>
      <c r="AJ49" s="274"/>
      <c r="AK49" s="274"/>
      <c r="AL49" s="275"/>
      <c r="AM49" s="323"/>
      <c r="AN49" s="323"/>
      <c r="AO49" s="323"/>
      <c r="AP49" s="323"/>
      <c r="AQ49" s="323"/>
      <c r="AR49" s="323"/>
      <c r="AS49" s="324"/>
      <c r="AT49" s="320"/>
      <c r="AU49" s="43"/>
      <c r="AW49" s="15"/>
      <c r="AX49" s="9"/>
      <c r="AY49" s="9"/>
      <c r="AZ49" s="9"/>
      <c r="BA49" s="9"/>
      <c r="BB49" s="9"/>
      <c r="BC49" s="9"/>
      <c r="BD49" s="9"/>
      <c r="BE49" s="9"/>
      <c r="BF49" s="9"/>
      <c r="BG49" s="9"/>
      <c r="BH49" s="9"/>
      <c r="BI49" s="9"/>
      <c r="BJ49" s="52"/>
      <c r="BK49" s="52"/>
      <c r="BL49" s="52"/>
      <c r="BM49" s="52"/>
      <c r="BN49" s="52"/>
      <c r="BO49" s="52"/>
      <c r="BP49" s="52"/>
      <c r="BQ49" s="52"/>
      <c r="BR49" s="52"/>
      <c r="BS49" s="9"/>
      <c r="BT49" s="16"/>
    </row>
    <row r="50" spans="1:73" ht="11.25" customHeight="1" thickBot="1" x14ac:dyDescent="0.45">
      <c r="B50" s="54"/>
      <c r="C50" s="55"/>
      <c r="D50" s="55"/>
      <c r="E50" s="55"/>
      <c r="F50" s="55"/>
      <c r="G50" s="55"/>
      <c r="H50" s="55"/>
      <c r="I50" s="55"/>
      <c r="J50" s="55"/>
      <c r="K50" s="55"/>
      <c r="L50" s="55"/>
      <c r="M50" s="55"/>
      <c r="N50" s="55"/>
      <c r="O50" s="55"/>
      <c r="P50" s="55"/>
      <c r="Q50" s="55"/>
      <c r="R50" s="55"/>
      <c r="S50" s="55"/>
      <c r="T50" s="55"/>
      <c r="U50" s="55"/>
      <c r="V50" s="55"/>
      <c r="W50" s="55"/>
      <c r="X50" s="55"/>
      <c r="Y50" s="55"/>
      <c r="Z50" s="56"/>
      <c r="AA50" s="57"/>
      <c r="AB50" s="58"/>
      <c r="AC50" s="59"/>
      <c r="AD50" s="60"/>
      <c r="AE50" s="61"/>
      <c r="AF50" s="61"/>
      <c r="AG50" s="61"/>
      <c r="AH50" s="61"/>
      <c r="AI50" s="61"/>
      <c r="AJ50" s="61"/>
      <c r="AK50" s="61"/>
      <c r="AL50" s="61"/>
      <c r="AM50" s="61"/>
      <c r="AN50" s="61"/>
      <c r="AO50" s="61"/>
      <c r="AP50" s="61"/>
      <c r="AQ50" s="61"/>
      <c r="AR50" s="61"/>
      <c r="AS50" s="61"/>
      <c r="AT50" s="61"/>
      <c r="AU50" s="62"/>
      <c r="AW50" s="59"/>
      <c r="AX50" s="63"/>
      <c r="AY50" s="63"/>
      <c r="AZ50" s="63"/>
      <c r="BA50" s="63"/>
      <c r="BB50" s="63"/>
      <c r="BC50" s="63"/>
      <c r="BD50" s="63"/>
      <c r="BE50" s="63"/>
      <c r="BF50" s="63"/>
      <c r="BG50" s="63"/>
      <c r="BH50" s="63"/>
      <c r="BI50" s="63"/>
      <c r="BJ50" s="64"/>
      <c r="BK50" s="64"/>
      <c r="BL50" s="64"/>
      <c r="BM50" s="64"/>
      <c r="BN50" s="64"/>
      <c r="BO50" s="64"/>
      <c r="BP50" s="64"/>
      <c r="BQ50" s="64"/>
      <c r="BR50" s="64"/>
      <c r="BS50" s="63"/>
      <c r="BT50" s="65"/>
    </row>
    <row r="51" spans="1:73" ht="11.25" customHeight="1" thickTop="1" x14ac:dyDescent="0.4">
      <c r="AA51" s="2"/>
    </row>
    <row r="52" spans="1:73" hidden="1" x14ac:dyDescent="0.4">
      <c r="A52" s="66"/>
      <c r="B52" s="66"/>
      <c r="C52" s="66" t="s">
        <v>75</v>
      </c>
      <c r="D52" s="66"/>
      <c r="E52" s="66"/>
      <c r="F52" s="66"/>
      <c r="G52" s="66"/>
      <c r="H52" s="66"/>
      <c r="I52" s="66"/>
      <c r="J52" s="66"/>
      <c r="K52" s="66"/>
      <c r="L52" s="66"/>
      <c r="M52" s="66"/>
      <c r="N52" s="66"/>
      <c r="O52" s="66" t="s">
        <v>76</v>
      </c>
      <c r="P52" s="66"/>
      <c r="Q52" s="66"/>
      <c r="R52" s="66"/>
      <c r="S52" s="66"/>
      <c r="T52" s="66"/>
      <c r="U52" s="66"/>
      <c r="V52" s="66"/>
      <c r="W52" s="66"/>
      <c r="X52" s="66"/>
      <c r="Y52" s="66"/>
      <c r="Z52" s="66"/>
      <c r="AA52" s="66"/>
      <c r="AB52" s="66"/>
      <c r="AC52" s="66"/>
      <c r="AD52" s="66" t="s">
        <v>77</v>
      </c>
      <c r="AE52" s="66"/>
      <c r="AF52" s="66"/>
      <c r="AG52" s="66"/>
      <c r="AH52" s="66"/>
      <c r="AI52" s="66"/>
      <c r="AJ52" s="66"/>
      <c r="AK52" s="66"/>
      <c r="AL52" s="66"/>
      <c r="AM52" s="66"/>
      <c r="AN52" s="66"/>
      <c r="AO52" s="66"/>
      <c r="AP52" s="66" t="s">
        <v>78</v>
      </c>
      <c r="AQ52" s="66"/>
      <c r="AR52" s="66"/>
      <c r="AS52" s="66"/>
      <c r="AT52" s="66"/>
      <c r="AU52" s="66"/>
      <c r="AV52" s="66"/>
      <c r="AW52" s="66"/>
      <c r="AX52" s="66"/>
      <c r="AY52" s="66"/>
      <c r="AZ52" s="66"/>
      <c r="BA52" s="66"/>
      <c r="BB52" s="66"/>
      <c r="BC52" s="66"/>
      <c r="BD52" s="66"/>
      <c r="BE52" s="66"/>
      <c r="BF52" s="66"/>
      <c r="BG52" s="66"/>
      <c r="BH52" s="66"/>
      <c r="BI52" s="66"/>
      <c r="BJ52" s="66"/>
      <c r="BK52" s="67"/>
      <c r="BL52" s="66"/>
      <c r="BM52" s="66"/>
      <c r="BN52" s="66"/>
      <c r="BO52" s="66"/>
      <c r="BP52" s="66"/>
      <c r="BQ52" s="66"/>
      <c r="BR52" s="66"/>
      <c r="BS52" s="66"/>
      <c r="BT52" s="66"/>
      <c r="BU52" s="66"/>
    </row>
    <row r="53" spans="1:73" hidden="1" x14ac:dyDescent="0.35">
      <c r="A53" s="66"/>
      <c r="B53" s="66"/>
      <c r="C53" s="333">
        <v>1</v>
      </c>
      <c r="D53" s="333"/>
      <c r="E53" s="333"/>
      <c r="F53" s="333"/>
      <c r="G53" s="333">
        <v>0</v>
      </c>
      <c r="H53" s="333"/>
      <c r="I53" s="333"/>
      <c r="J53" s="333"/>
      <c r="K53" s="68"/>
      <c r="L53" s="68"/>
      <c r="M53" s="66"/>
      <c r="N53" s="66"/>
      <c r="O53" s="333">
        <v>1</v>
      </c>
      <c r="P53" s="333"/>
      <c r="Q53" s="333"/>
      <c r="R53" s="333"/>
      <c r="S53" s="333">
        <v>0</v>
      </c>
      <c r="T53" s="333"/>
      <c r="U53" s="333"/>
      <c r="V53" s="333"/>
      <c r="W53" s="68"/>
      <c r="X53" s="68"/>
      <c r="Y53" s="66"/>
      <c r="Z53" s="66"/>
      <c r="AA53" s="66"/>
      <c r="AB53" s="66"/>
      <c r="AC53" s="66"/>
      <c r="AD53" s="334">
        <v>1</v>
      </c>
      <c r="AE53" s="335"/>
      <c r="AF53" s="335"/>
      <c r="AG53" s="336"/>
      <c r="AH53" s="333">
        <v>0</v>
      </c>
      <c r="AI53" s="333"/>
      <c r="AJ53" s="333"/>
      <c r="AK53" s="333"/>
      <c r="AL53" s="68"/>
      <c r="AM53" s="68"/>
      <c r="AN53" s="66"/>
      <c r="AO53" s="66"/>
      <c r="AP53" s="333">
        <v>1</v>
      </c>
      <c r="AQ53" s="333"/>
      <c r="AR53" s="333"/>
      <c r="AS53" s="333"/>
      <c r="AT53" s="334">
        <v>0</v>
      </c>
      <c r="AU53" s="335"/>
      <c r="AV53" s="335"/>
      <c r="AW53" s="336"/>
      <c r="AX53" s="68"/>
      <c r="AY53" s="68"/>
      <c r="AZ53" s="66"/>
      <c r="BA53" s="66"/>
      <c r="BB53" s="66"/>
      <c r="BC53" s="66"/>
      <c r="BD53" s="66"/>
      <c r="BE53" s="66"/>
      <c r="BF53" s="66"/>
      <c r="BG53" s="66"/>
      <c r="BH53" s="66"/>
      <c r="BI53" s="66"/>
      <c r="BJ53" s="66"/>
      <c r="BK53" s="67"/>
      <c r="BL53" s="66"/>
      <c r="BM53" s="66"/>
      <c r="BN53" s="66"/>
      <c r="BO53" s="66"/>
      <c r="BP53" s="66"/>
      <c r="BQ53" s="66"/>
      <c r="BR53" s="66"/>
      <c r="BS53" s="66"/>
      <c r="BT53" s="66"/>
      <c r="BU53" s="66"/>
    </row>
    <row r="54" spans="1:73" hidden="1" x14ac:dyDescent="0.35">
      <c r="A54" s="66"/>
      <c r="B54" s="66"/>
      <c r="C54" s="333">
        <v>551000</v>
      </c>
      <c r="D54" s="333"/>
      <c r="E54" s="333"/>
      <c r="F54" s="333"/>
      <c r="G54" s="333">
        <f>H20-550000</f>
        <v>-550000</v>
      </c>
      <c r="H54" s="333"/>
      <c r="I54" s="333"/>
      <c r="J54" s="333"/>
      <c r="K54" s="68"/>
      <c r="L54" s="68"/>
      <c r="M54" s="66"/>
      <c r="N54" s="66"/>
      <c r="O54" s="333">
        <v>551000</v>
      </c>
      <c r="P54" s="333"/>
      <c r="Q54" s="333"/>
      <c r="R54" s="333"/>
      <c r="S54" s="333">
        <f>T20-550000</f>
        <v>-550000</v>
      </c>
      <c r="T54" s="333"/>
      <c r="U54" s="333"/>
      <c r="V54" s="333"/>
      <c r="W54" s="68"/>
      <c r="X54" s="68"/>
      <c r="Y54" s="66"/>
      <c r="Z54" s="66"/>
      <c r="AA54" s="66"/>
      <c r="AB54" s="66"/>
      <c r="AC54" s="66"/>
      <c r="AD54" s="334">
        <v>551000</v>
      </c>
      <c r="AE54" s="335"/>
      <c r="AF54" s="335"/>
      <c r="AG54" s="336"/>
      <c r="AH54" s="333">
        <f>H26-550000</f>
        <v>-550000</v>
      </c>
      <c r="AI54" s="333"/>
      <c r="AJ54" s="333"/>
      <c r="AK54" s="333"/>
      <c r="AL54" s="68"/>
      <c r="AM54" s="68"/>
      <c r="AN54" s="66"/>
      <c r="AO54" s="66"/>
      <c r="AP54" s="333">
        <v>551000</v>
      </c>
      <c r="AQ54" s="333"/>
      <c r="AR54" s="333"/>
      <c r="AS54" s="333"/>
      <c r="AT54" s="334">
        <f>T26-550000</f>
        <v>-550000</v>
      </c>
      <c r="AU54" s="335"/>
      <c r="AV54" s="335"/>
      <c r="AW54" s="336"/>
      <c r="AX54" s="68"/>
      <c r="AY54" s="68"/>
      <c r="AZ54" s="66"/>
      <c r="BA54" s="66"/>
      <c r="BB54" s="66"/>
      <c r="BC54" s="66"/>
      <c r="BD54" s="66"/>
      <c r="BE54" s="66"/>
      <c r="BF54" s="66"/>
      <c r="BG54" s="66"/>
      <c r="BH54" s="66"/>
      <c r="BI54" s="66"/>
      <c r="BJ54" s="66"/>
      <c r="BK54" s="67"/>
      <c r="BL54" s="66"/>
      <c r="BM54" s="66"/>
      <c r="BN54" s="66"/>
      <c r="BO54" s="66"/>
      <c r="BP54" s="66"/>
      <c r="BQ54" s="66"/>
      <c r="BR54" s="66"/>
      <c r="BS54" s="66"/>
      <c r="BT54" s="66"/>
      <c r="BU54" s="66"/>
    </row>
    <row r="55" spans="1:73" hidden="1" x14ac:dyDescent="0.35">
      <c r="A55" s="66"/>
      <c r="B55" s="66"/>
      <c r="C55" s="333">
        <v>1619000</v>
      </c>
      <c r="D55" s="333"/>
      <c r="E55" s="333"/>
      <c r="F55" s="333"/>
      <c r="G55" s="333">
        <f>($H$20-MOD($H$20-1619000,1000))*0.6-2400+100000</f>
        <v>97600</v>
      </c>
      <c r="H55" s="333"/>
      <c r="I55" s="333"/>
      <c r="J55" s="333"/>
      <c r="K55" s="68"/>
      <c r="L55" s="68"/>
      <c r="M55" s="66"/>
      <c r="N55" s="66"/>
      <c r="O55" s="333">
        <v>1619000</v>
      </c>
      <c r="P55" s="333"/>
      <c r="Q55" s="333"/>
      <c r="R55" s="333"/>
      <c r="S55" s="333">
        <f>($T$20-MOD($T$20-1619000,1000))*0.6-2400+100000</f>
        <v>97600</v>
      </c>
      <c r="T55" s="333"/>
      <c r="U55" s="333"/>
      <c r="V55" s="333"/>
      <c r="W55" s="68"/>
      <c r="X55" s="68"/>
      <c r="Y55" s="66"/>
      <c r="Z55" s="66"/>
      <c r="AA55" s="66"/>
      <c r="AB55" s="66"/>
      <c r="AC55" s="66"/>
      <c r="AD55" s="334">
        <v>1619000</v>
      </c>
      <c r="AE55" s="335"/>
      <c r="AF55" s="335"/>
      <c r="AG55" s="336"/>
      <c r="AH55" s="333">
        <f>($H$26-MOD($H$26-1619000,1000))*0.6-2400+100000</f>
        <v>97600</v>
      </c>
      <c r="AI55" s="333"/>
      <c r="AJ55" s="333"/>
      <c r="AK55" s="333"/>
      <c r="AL55" s="68"/>
      <c r="AM55" s="68"/>
      <c r="AN55" s="66"/>
      <c r="AO55" s="66"/>
      <c r="AP55" s="333">
        <v>1619000</v>
      </c>
      <c r="AQ55" s="333"/>
      <c r="AR55" s="333"/>
      <c r="AS55" s="333"/>
      <c r="AT55" s="334">
        <f>($T$26-MOD($T$26-1619000,1000))*0.6-2400+100000</f>
        <v>97600</v>
      </c>
      <c r="AU55" s="335"/>
      <c r="AV55" s="335"/>
      <c r="AW55" s="336"/>
      <c r="AX55" s="68"/>
      <c r="AY55" s="68"/>
      <c r="AZ55" s="66"/>
      <c r="BA55" s="66"/>
      <c r="BB55" s="66"/>
      <c r="BC55" s="66"/>
      <c r="BD55" s="66"/>
      <c r="BE55" s="66"/>
      <c r="BF55" s="66"/>
      <c r="BG55" s="66"/>
      <c r="BH55" s="66"/>
      <c r="BI55" s="66"/>
      <c r="BJ55" s="66"/>
      <c r="BK55" s="67"/>
      <c r="BL55" s="66"/>
      <c r="BM55" s="66"/>
      <c r="BN55" s="66"/>
      <c r="BO55" s="66"/>
      <c r="BP55" s="66"/>
      <c r="BQ55" s="66"/>
      <c r="BR55" s="66"/>
      <c r="BS55" s="66"/>
      <c r="BT55" s="66"/>
      <c r="BU55" s="66"/>
    </row>
    <row r="56" spans="1:73" hidden="1" x14ac:dyDescent="0.35">
      <c r="A56" s="66"/>
      <c r="B56" s="66"/>
      <c r="C56" s="333">
        <v>1620000</v>
      </c>
      <c r="D56" s="333"/>
      <c r="E56" s="333"/>
      <c r="F56" s="333"/>
      <c r="G56" s="333">
        <f>($H$20-MOD($H$20-1620000,2000))*0.6-2000+100000</f>
        <v>98000</v>
      </c>
      <c r="H56" s="333"/>
      <c r="I56" s="333"/>
      <c r="J56" s="333"/>
      <c r="K56" s="68"/>
      <c r="L56" s="68"/>
      <c r="M56" s="66"/>
      <c r="N56" s="66"/>
      <c r="O56" s="333">
        <v>1620000</v>
      </c>
      <c r="P56" s="333"/>
      <c r="Q56" s="333"/>
      <c r="R56" s="333"/>
      <c r="S56" s="333">
        <f>($T$20-MOD($T$20-1620000,2000))*0.6-2000+100000</f>
        <v>98000</v>
      </c>
      <c r="T56" s="333"/>
      <c r="U56" s="333"/>
      <c r="V56" s="333"/>
      <c r="W56" s="68"/>
      <c r="X56" s="68"/>
      <c r="Y56" s="66"/>
      <c r="Z56" s="66"/>
      <c r="AA56" s="66"/>
      <c r="AB56" s="66"/>
      <c r="AC56" s="66"/>
      <c r="AD56" s="334">
        <v>1620000</v>
      </c>
      <c r="AE56" s="335"/>
      <c r="AF56" s="335"/>
      <c r="AG56" s="336"/>
      <c r="AH56" s="333">
        <f>($H$26-MOD($H$26-1620000,2000))*0.6-2000+100000</f>
        <v>98000</v>
      </c>
      <c r="AI56" s="333"/>
      <c r="AJ56" s="333"/>
      <c r="AK56" s="333"/>
      <c r="AL56" s="68"/>
      <c r="AM56" s="68"/>
      <c r="AN56" s="66"/>
      <c r="AO56" s="66"/>
      <c r="AP56" s="333">
        <v>1620000</v>
      </c>
      <c r="AQ56" s="333"/>
      <c r="AR56" s="333"/>
      <c r="AS56" s="333"/>
      <c r="AT56" s="334">
        <f>($T$26-MOD($T$26-1620000,2000))*0.6-2000+100000</f>
        <v>98000</v>
      </c>
      <c r="AU56" s="335"/>
      <c r="AV56" s="335"/>
      <c r="AW56" s="336"/>
      <c r="AX56" s="68"/>
      <c r="AY56" s="68"/>
      <c r="AZ56" s="66"/>
      <c r="BA56" s="66"/>
      <c r="BB56" s="66"/>
      <c r="BC56" s="66"/>
      <c r="BD56" s="66"/>
      <c r="BE56" s="66"/>
      <c r="BF56" s="66"/>
      <c r="BG56" s="66"/>
      <c r="BH56" s="66"/>
      <c r="BI56" s="66"/>
      <c r="BJ56" s="66"/>
      <c r="BK56" s="67"/>
      <c r="BL56" s="66"/>
      <c r="BM56" s="66"/>
      <c r="BN56" s="66"/>
      <c r="BO56" s="66"/>
      <c r="BP56" s="66"/>
      <c r="BQ56" s="66"/>
      <c r="BR56" s="66"/>
      <c r="BS56" s="66"/>
      <c r="BT56" s="66"/>
      <c r="BU56" s="66"/>
    </row>
    <row r="57" spans="1:73" hidden="1" x14ac:dyDescent="0.35">
      <c r="A57" s="66"/>
      <c r="B57" s="66"/>
      <c r="C57" s="333">
        <v>1622000</v>
      </c>
      <c r="D57" s="333"/>
      <c r="E57" s="333"/>
      <c r="F57" s="333"/>
      <c r="G57" s="333">
        <f>($H$20-MOD($H$20-1620000,2000))*0.6-1200+100000</f>
        <v>98800</v>
      </c>
      <c r="H57" s="333"/>
      <c r="I57" s="333"/>
      <c r="J57" s="333"/>
      <c r="K57" s="68"/>
      <c r="L57" s="68"/>
      <c r="M57" s="66"/>
      <c r="N57" s="66"/>
      <c r="O57" s="333">
        <v>1622000</v>
      </c>
      <c r="P57" s="333"/>
      <c r="Q57" s="333"/>
      <c r="R57" s="333"/>
      <c r="S57" s="333">
        <f>($T$20-MOD($T$20-1620000,2000))*0.6-1200+100000</f>
        <v>98800</v>
      </c>
      <c r="T57" s="333"/>
      <c r="U57" s="333"/>
      <c r="V57" s="333"/>
      <c r="W57" s="68"/>
      <c r="X57" s="68"/>
      <c r="Y57" s="66"/>
      <c r="Z57" s="66"/>
      <c r="AA57" s="66"/>
      <c r="AB57" s="66"/>
      <c r="AC57" s="66"/>
      <c r="AD57" s="334">
        <v>1622000</v>
      </c>
      <c r="AE57" s="335"/>
      <c r="AF57" s="335"/>
      <c r="AG57" s="336"/>
      <c r="AH57" s="333">
        <f>($H$26-MOD($H$26-1620000,2000))*0.6-1200+100000</f>
        <v>98800</v>
      </c>
      <c r="AI57" s="333"/>
      <c r="AJ57" s="333"/>
      <c r="AK57" s="333"/>
      <c r="AL57" s="68"/>
      <c r="AM57" s="68"/>
      <c r="AN57" s="66"/>
      <c r="AO57" s="66"/>
      <c r="AP57" s="333">
        <v>1622000</v>
      </c>
      <c r="AQ57" s="333"/>
      <c r="AR57" s="333"/>
      <c r="AS57" s="333"/>
      <c r="AT57" s="334">
        <f>($T$26-MOD($T$26-1620000,2000))*0.6-1200+100000</f>
        <v>98800</v>
      </c>
      <c r="AU57" s="335"/>
      <c r="AV57" s="335"/>
      <c r="AW57" s="336"/>
      <c r="AX57" s="68"/>
      <c r="AY57" s="68"/>
      <c r="AZ57" s="66"/>
      <c r="BA57" s="66"/>
      <c r="BB57" s="66"/>
      <c r="BC57" s="66"/>
      <c r="BD57" s="66"/>
      <c r="BE57" s="66"/>
      <c r="BF57" s="66"/>
      <c r="BG57" s="66"/>
      <c r="BH57" s="66"/>
      <c r="BI57" s="66"/>
      <c r="BJ57" s="66"/>
      <c r="BK57" s="67"/>
      <c r="BL57" s="66"/>
      <c r="BM57" s="66"/>
      <c r="BN57" s="66"/>
      <c r="BO57" s="66"/>
      <c r="BP57" s="66"/>
      <c r="BQ57" s="66"/>
      <c r="BR57" s="66"/>
      <c r="BS57" s="66"/>
      <c r="BT57" s="66"/>
      <c r="BU57" s="66"/>
    </row>
    <row r="58" spans="1:73" hidden="1" x14ac:dyDescent="0.35">
      <c r="A58" s="66"/>
      <c r="B58" s="66"/>
      <c r="C58" s="333">
        <v>1624000</v>
      </c>
      <c r="D58" s="333"/>
      <c r="E58" s="333"/>
      <c r="F58" s="333"/>
      <c r="G58" s="333">
        <f>($H$20-MOD($H$20-1624000,4000))*0.6-400+100000</f>
        <v>99600</v>
      </c>
      <c r="H58" s="333"/>
      <c r="I58" s="333"/>
      <c r="J58" s="333"/>
      <c r="K58" s="68"/>
      <c r="L58" s="68"/>
      <c r="M58" s="66"/>
      <c r="N58" s="66"/>
      <c r="O58" s="333">
        <v>1624000</v>
      </c>
      <c r="P58" s="333"/>
      <c r="Q58" s="333"/>
      <c r="R58" s="333"/>
      <c r="S58" s="333">
        <f>($T$20-MOD($T$20-1624000,4000))*0.6-400+100000</f>
        <v>99600</v>
      </c>
      <c r="T58" s="333"/>
      <c r="U58" s="333"/>
      <c r="V58" s="333"/>
      <c r="W58" s="68"/>
      <c r="X58" s="68"/>
      <c r="Y58" s="66"/>
      <c r="Z58" s="66"/>
      <c r="AA58" s="66"/>
      <c r="AB58" s="66"/>
      <c r="AC58" s="66"/>
      <c r="AD58" s="334">
        <v>1624000</v>
      </c>
      <c r="AE58" s="335"/>
      <c r="AF58" s="335"/>
      <c r="AG58" s="336"/>
      <c r="AH58" s="333">
        <f>($H$26-MOD($H$26-1624000,4000))*0.6-400+100000</f>
        <v>99600</v>
      </c>
      <c r="AI58" s="333"/>
      <c r="AJ58" s="333"/>
      <c r="AK58" s="333"/>
      <c r="AL58" s="68"/>
      <c r="AM58" s="68"/>
      <c r="AN58" s="66"/>
      <c r="AO58" s="66"/>
      <c r="AP58" s="333">
        <v>1624000</v>
      </c>
      <c r="AQ58" s="333"/>
      <c r="AR58" s="333"/>
      <c r="AS58" s="333"/>
      <c r="AT58" s="334">
        <f>($T$26-MOD($T$26-1624000,4000))*0.6-400+100000</f>
        <v>99600</v>
      </c>
      <c r="AU58" s="335"/>
      <c r="AV58" s="335"/>
      <c r="AW58" s="336"/>
      <c r="AX58" s="68"/>
      <c r="AY58" s="68"/>
      <c r="AZ58" s="66"/>
      <c r="BA58" s="66"/>
      <c r="BB58" s="66"/>
      <c r="BC58" s="66"/>
      <c r="BD58" s="66"/>
      <c r="BE58" s="66"/>
      <c r="BF58" s="66"/>
      <c r="BG58" s="66"/>
      <c r="BH58" s="66"/>
      <c r="BI58" s="66"/>
      <c r="BJ58" s="66"/>
      <c r="BK58" s="67"/>
      <c r="BL58" s="66"/>
      <c r="BM58" s="66"/>
      <c r="BN58" s="66"/>
      <c r="BO58" s="66"/>
      <c r="BP58" s="66"/>
      <c r="BQ58" s="66"/>
      <c r="BR58" s="66"/>
      <c r="BS58" s="66"/>
      <c r="BT58" s="66"/>
      <c r="BU58" s="66"/>
    </row>
    <row r="59" spans="1:73" hidden="1" x14ac:dyDescent="0.35">
      <c r="A59" s="66"/>
      <c r="B59" s="66"/>
      <c r="C59" s="333">
        <v>1628000</v>
      </c>
      <c r="D59" s="333"/>
      <c r="E59" s="333"/>
      <c r="F59" s="333"/>
      <c r="G59" s="333">
        <f>($H$20-MOD($H$20-1624000,4000))*0.6+100000</f>
        <v>100000</v>
      </c>
      <c r="H59" s="333"/>
      <c r="I59" s="333"/>
      <c r="J59" s="333"/>
      <c r="K59" s="68"/>
      <c r="L59" s="68"/>
      <c r="M59" s="66"/>
      <c r="N59" s="66"/>
      <c r="O59" s="333">
        <v>1628000</v>
      </c>
      <c r="P59" s="333"/>
      <c r="Q59" s="333"/>
      <c r="R59" s="333"/>
      <c r="S59" s="333">
        <f>($T$20-MOD($T$20-1624000,4000))*0.6+100000</f>
        <v>100000</v>
      </c>
      <c r="T59" s="333"/>
      <c r="U59" s="333"/>
      <c r="V59" s="333"/>
      <c r="W59" s="68"/>
      <c r="X59" s="68"/>
      <c r="Y59" s="66"/>
      <c r="Z59" s="66"/>
      <c r="AA59" s="66"/>
      <c r="AB59" s="66"/>
      <c r="AC59" s="66"/>
      <c r="AD59" s="334">
        <v>1628000</v>
      </c>
      <c r="AE59" s="335"/>
      <c r="AF59" s="335"/>
      <c r="AG59" s="336"/>
      <c r="AH59" s="333">
        <f>($H$26-MOD($H$26-1624000,4000))*0.6+100000</f>
        <v>100000</v>
      </c>
      <c r="AI59" s="333"/>
      <c r="AJ59" s="333"/>
      <c r="AK59" s="333"/>
      <c r="AL59" s="68"/>
      <c r="AM59" s="68"/>
      <c r="AN59" s="66"/>
      <c r="AO59" s="66"/>
      <c r="AP59" s="333">
        <v>1628000</v>
      </c>
      <c r="AQ59" s="333"/>
      <c r="AR59" s="333"/>
      <c r="AS59" s="333"/>
      <c r="AT59" s="334">
        <f>($T$26-MOD($T$26-1624000,4000))*0.6+100000</f>
        <v>100000</v>
      </c>
      <c r="AU59" s="335"/>
      <c r="AV59" s="335"/>
      <c r="AW59" s="336"/>
      <c r="AX59" s="68"/>
      <c r="AY59" s="68"/>
      <c r="AZ59" s="66"/>
      <c r="BA59" s="66"/>
      <c r="BB59" s="66"/>
      <c r="BC59" s="66"/>
      <c r="BD59" s="66"/>
      <c r="BE59" s="66"/>
      <c r="BF59" s="66"/>
      <c r="BG59" s="66"/>
      <c r="BH59" s="66"/>
      <c r="BI59" s="66"/>
      <c r="BJ59" s="66"/>
      <c r="BK59" s="67"/>
      <c r="BL59" s="66"/>
      <c r="BM59" s="66"/>
      <c r="BN59" s="66"/>
      <c r="BO59" s="66"/>
      <c r="BP59" s="66"/>
      <c r="BQ59" s="66"/>
      <c r="BR59" s="66"/>
      <c r="BS59" s="66"/>
      <c r="BT59" s="66"/>
      <c r="BU59" s="66"/>
    </row>
    <row r="60" spans="1:73" hidden="1" x14ac:dyDescent="0.35">
      <c r="A60" s="66"/>
      <c r="B60" s="66"/>
      <c r="C60" s="333">
        <v>1800000</v>
      </c>
      <c r="D60" s="333"/>
      <c r="E60" s="333"/>
      <c r="F60" s="333"/>
      <c r="G60" s="333">
        <f>($H$20-MOD($H$20-1624000,4000))*0.7-180000+100000</f>
        <v>-80000</v>
      </c>
      <c r="H60" s="333"/>
      <c r="I60" s="333"/>
      <c r="J60" s="333"/>
      <c r="K60" s="68"/>
      <c r="L60" s="68"/>
      <c r="M60" s="66"/>
      <c r="N60" s="66"/>
      <c r="O60" s="333">
        <v>1800000</v>
      </c>
      <c r="P60" s="333"/>
      <c r="Q60" s="333"/>
      <c r="R60" s="333"/>
      <c r="S60" s="333">
        <f>($T$20-MOD($T$20-1624000,4000))*0.7-180000+100000</f>
        <v>-80000</v>
      </c>
      <c r="T60" s="333"/>
      <c r="U60" s="333"/>
      <c r="V60" s="333"/>
      <c r="W60" s="68"/>
      <c r="X60" s="68"/>
      <c r="Y60" s="66"/>
      <c r="Z60" s="66"/>
      <c r="AA60" s="66"/>
      <c r="AB60" s="66"/>
      <c r="AC60" s="66"/>
      <c r="AD60" s="334">
        <v>1800000</v>
      </c>
      <c r="AE60" s="335"/>
      <c r="AF60" s="335"/>
      <c r="AG60" s="336"/>
      <c r="AH60" s="333">
        <f>($H$26-MOD($H$26-1624000,4000))*0.7-180000+100000</f>
        <v>-80000</v>
      </c>
      <c r="AI60" s="333"/>
      <c r="AJ60" s="333"/>
      <c r="AK60" s="333"/>
      <c r="AL60" s="68"/>
      <c r="AM60" s="68"/>
      <c r="AN60" s="66"/>
      <c r="AO60" s="66"/>
      <c r="AP60" s="333">
        <v>1800000</v>
      </c>
      <c r="AQ60" s="333"/>
      <c r="AR60" s="333"/>
      <c r="AS60" s="333"/>
      <c r="AT60" s="334">
        <f>($T$26-MOD($T$26-1624000,4000))*0.7-180000+100000</f>
        <v>-80000</v>
      </c>
      <c r="AU60" s="335"/>
      <c r="AV60" s="335"/>
      <c r="AW60" s="336"/>
      <c r="AX60" s="68"/>
      <c r="AY60" s="68"/>
      <c r="AZ60" s="66"/>
      <c r="BA60" s="66"/>
      <c r="BB60" s="66"/>
      <c r="BC60" s="66"/>
      <c r="BD60" s="66"/>
      <c r="BE60" s="66"/>
      <c r="BF60" s="66"/>
      <c r="BG60" s="66"/>
      <c r="BH60" s="66"/>
      <c r="BI60" s="66"/>
      <c r="BJ60" s="66"/>
      <c r="BK60" s="67"/>
      <c r="BL60" s="66"/>
      <c r="BM60" s="66"/>
      <c r="BN60" s="66"/>
      <c r="BO60" s="66"/>
      <c r="BP60" s="66"/>
      <c r="BQ60" s="66"/>
      <c r="BR60" s="66"/>
      <c r="BS60" s="66"/>
      <c r="BT60" s="66"/>
      <c r="BU60" s="66"/>
    </row>
    <row r="61" spans="1:73" hidden="1" x14ac:dyDescent="0.35">
      <c r="A61" s="66"/>
      <c r="B61" s="66"/>
      <c r="C61" s="333">
        <v>3600000</v>
      </c>
      <c r="D61" s="333"/>
      <c r="E61" s="333"/>
      <c r="F61" s="333"/>
      <c r="G61" s="333">
        <f>($H$20-MOD($H$20-1624000,4000))*0.8-440000</f>
        <v>-440000</v>
      </c>
      <c r="H61" s="333"/>
      <c r="I61" s="333"/>
      <c r="J61" s="333"/>
      <c r="K61" s="68"/>
      <c r="L61" s="68"/>
      <c r="M61" s="66"/>
      <c r="N61" s="66"/>
      <c r="O61" s="333">
        <v>3600000</v>
      </c>
      <c r="P61" s="333"/>
      <c r="Q61" s="333"/>
      <c r="R61" s="333"/>
      <c r="S61" s="333">
        <f>($T$20-MOD($T$20-1624000,4000))*0.8-440000</f>
        <v>-440000</v>
      </c>
      <c r="T61" s="333"/>
      <c r="U61" s="333"/>
      <c r="V61" s="333"/>
      <c r="W61" s="68"/>
      <c r="X61" s="68"/>
      <c r="Y61" s="66"/>
      <c r="Z61" s="66"/>
      <c r="AA61" s="66"/>
      <c r="AB61" s="66"/>
      <c r="AC61" s="66"/>
      <c r="AD61" s="334">
        <v>3600000</v>
      </c>
      <c r="AE61" s="335"/>
      <c r="AF61" s="335"/>
      <c r="AG61" s="336"/>
      <c r="AH61" s="333">
        <f>($H$26-MOD($H$26-1624000,4000))*0.8-440000</f>
        <v>-440000</v>
      </c>
      <c r="AI61" s="333"/>
      <c r="AJ61" s="333"/>
      <c r="AK61" s="333"/>
      <c r="AL61" s="68"/>
      <c r="AM61" s="68"/>
      <c r="AN61" s="66"/>
      <c r="AO61" s="66"/>
      <c r="AP61" s="333">
        <v>3600000</v>
      </c>
      <c r="AQ61" s="333"/>
      <c r="AR61" s="333"/>
      <c r="AS61" s="333"/>
      <c r="AT61" s="334">
        <f>($T$26-MOD($T$26-1624000,4000))*0.8-440000</f>
        <v>-440000</v>
      </c>
      <c r="AU61" s="335"/>
      <c r="AV61" s="335"/>
      <c r="AW61" s="336"/>
      <c r="AX61" s="68"/>
      <c r="AY61" s="68"/>
      <c r="AZ61" s="66"/>
      <c r="BA61" s="66"/>
      <c r="BB61" s="66"/>
      <c r="BC61" s="66"/>
      <c r="BD61" s="66"/>
      <c r="BE61" s="66"/>
      <c r="BF61" s="66"/>
      <c r="BG61" s="66"/>
      <c r="BH61" s="66"/>
      <c r="BI61" s="66"/>
      <c r="BJ61" s="66"/>
      <c r="BK61" s="67"/>
      <c r="BL61" s="66"/>
      <c r="BM61" s="66"/>
      <c r="BN61" s="66"/>
      <c r="BO61" s="66"/>
      <c r="BP61" s="66"/>
      <c r="BQ61" s="66"/>
      <c r="BR61" s="66"/>
      <c r="BS61" s="66"/>
      <c r="BT61" s="66"/>
      <c r="BU61" s="66"/>
    </row>
    <row r="62" spans="1:73" hidden="1" x14ac:dyDescent="0.35">
      <c r="A62" s="66"/>
      <c r="B62" s="66"/>
      <c r="C62" s="333">
        <v>6600000</v>
      </c>
      <c r="D62" s="333"/>
      <c r="E62" s="333"/>
      <c r="F62" s="333"/>
      <c r="G62" s="333">
        <f>ROUNDDOWN($H$20*0.9,0)-1100000</f>
        <v>-1100000</v>
      </c>
      <c r="H62" s="333"/>
      <c r="I62" s="333"/>
      <c r="J62" s="333"/>
      <c r="K62" s="68"/>
      <c r="L62" s="68"/>
      <c r="M62" s="66"/>
      <c r="N62" s="66"/>
      <c r="O62" s="333">
        <v>6600000</v>
      </c>
      <c r="P62" s="333"/>
      <c r="Q62" s="333"/>
      <c r="R62" s="333"/>
      <c r="S62" s="333">
        <f>ROUNDDOWN($T$20*0.9,0)-1100000</f>
        <v>-1100000</v>
      </c>
      <c r="T62" s="333"/>
      <c r="U62" s="333"/>
      <c r="V62" s="333"/>
      <c r="W62" s="68"/>
      <c r="X62" s="68"/>
      <c r="Y62" s="66"/>
      <c r="Z62" s="66"/>
      <c r="AA62" s="66"/>
      <c r="AB62" s="66"/>
      <c r="AC62" s="66"/>
      <c r="AD62" s="334">
        <v>6600000</v>
      </c>
      <c r="AE62" s="335"/>
      <c r="AF62" s="335"/>
      <c r="AG62" s="336"/>
      <c r="AH62" s="333">
        <f>ROUNDDOWN($H$26*0.9,0)-1100000</f>
        <v>-1100000</v>
      </c>
      <c r="AI62" s="333"/>
      <c r="AJ62" s="333"/>
      <c r="AK62" s="333"/>
      <c r="AL62" s="68"/>
      <c r="AM62" s="68"/>
      <c r="AN62" s="66"/>
      <c r="AO62" s="66"/>
      <c r="AP62" s="333">
        <v>6600000</v>
      </c>
      <c r="AQ62" s="333"/>
      <c r="AR62" s="333"/>
      <c r="AS62" s="333"/>
      <c r="AT62" s="334">
        <f>ROUNDDOWN($T$26*0.9,0)-1100000</f>
        <v>-1100000</v>
      </c>
      <c r="AU62" s="335"/>
      <c r="AV62" s="335"/>
      <c r="AW62" s="336"/>
      <c r="AX62" s="68"/>
      <c r="AY62" s="68"/>
      <c r="AZ62" s="66"/>
      <c r="BA62" s="66"/>
      <c r="BB62" s="66"/>
      <c r="BC62" s="66"/>
      <c r="BD62" s="66"/>
      <c r="BE62" s="66"/>
      <c r="BF62" s="66"/>
      <c r="BG62" s="66"/>
      <c r="BH62" s="66"/>
      <c r="BI62" s="66"/>
      <c r="BJ62" s="66"/>
      <c r="BK62" s="67"/>
      <c r="BL62" s="66"/>
      <c r="BM62" s="66"/>
      <c r="BN62" s="66"/>
      <c r="BO62" s="66"/>
      <c r="BP62" s="66"/>
      <c r="BQ62" s="66"/>
      <c r="BR62" s="66"/>
      <c r="BS62" s="66"/>
      <c r="BT62" s="66"/>
      <c r="BU62" s="66"/>
    </row>
    <row r="63" spans="1:73" hidden="1" x14ac:dyDescent="0.35">
      <c r="A63" s="66"/>
      <c r="B63" s="66"/>
      <c r="C63" s="333">
        <v>10000000</v>
      </c>
      <c r="D63" s="333"/>
      <c r="E63" s="333"/>
      <c r="F63" s="333"/>
      <c r="G63" s="333">
        <f>ROUNDDOWN($H$20*0.95,0)-1600000</f>
        <v>-1600000</v>
      </c>
      <c r="H63" s="333"/>
      <c r="I63" s="333"/>
      <c r="J63" s="333"/>
      <c r="K63" s="68"/>
      <c r="L63" s="68"/>
      <c r="M63" s="66"/>
      <c r="N63" s="66"/>
      <c r="O63" s="333">
        <v>10000000</v>
      </c>
      <c r="P63" s="333"/>
      <c r="Q63" s="333"/>
      <c r="R63" s="333"/>
      <c r="S63" s="333">
        <f>ROUNDDOWN($T$20*0.95,0)-1600000</f>
        <v>-1600000</v>
      </c>
      <c r="T63" s="333"/>
      <c r="U63" s="333"/>
      <c r="V63" s="333"/>
      <c r="W63" s="68"/>
      <c r="X63" s="68"/>
      <c r="Y63" s="66"/>
      <c r="Z63" s="66"/>
      <c r="AA63" s="66"/>
      <c r="AB63" s="66"/>
      <c r="AC63" s="66"/>
      <c r="AD63" s="334">
        <v>10000000</v>
      </c>
      <c r="AE63" s="335"/>
      <c r="AF63" s="335"/>
      <c r="AG63" s="336"/>
      <c r="AH63" s="333">
        <f>ROUNDDOWN($H$26*0.95,0)-1600000</f>
        <v>-1600000</v>
      </c>
      <c r="AI63" s="333"/>
      <c r="AJ63" s="333"/>
      <c r="AK63" s="333"/>
      <c r="AL63" s="68"/>
      <c r="AM63" s="68"/>
      <c r="AN63" s="66"/>
      <c r="AO63" s="66"/>
      <c r="AP63" s="333">
        <v>10000000</v>
      </c>
      <c r="AQ63" s="333"/>
      <c r="AR63" s="333"/>
      <c r="AS63" s="333"/>
      <c r="AT63" s="334">
        <f>ROUNDDOWN($T$26*0.95,0)-1600000</f>
        <v>-1600000</v>
      </c>
      <c r="AU63" s="335"/>
      <c r="AV63" s="335"/>
      <c r="AW63" s="336"/>
      <c r="AX63" s="68"/>
      <c r="AY63" s="68"/>
      <c r="AZ63" s="66"/>
      <c r="BA63" s="66"/>
      <c r="BB63" s="66"/>
      <c r="BC63" s="66"/>
      <c r="BD63" s="66"/>
      <c r="BE63" s="66"/>
      <c r="BF63" s="66"/>
      <c r="BG63" s="66"/>
      <c r="BH63" s="66"/>
      <c r="BI63" s="66"/>
      <c r="BJ63" s="66"/>
      <c r="BK63" s="67"/>
      <c r="BL63" s="66"/>
      <c r="BM63" s="66"/>
      <c r="BN63" s="66"/>
      <c r="BO63" s="66"/>
      <c r="BP63" s="66"/>
      <c r="BQ63" s="66"/>
      <c r="BR63" s="66"/>
      <c r="BS63" s="66"/>
      <c r="BT63" s="66"/>
      <c r="BU63" s="66"/>
    </row>
    <row r="64" spans="1:73" hidden="1" x14ac:dyDescent="0.35">
      <c r="A64" s="66"/>
      <c r="B64" s="66"/>
      <c r="C64" s="69"/>
      <c r="D64" s="69"/>
      <c r="E64" s="69"/>
      <c r="F64" s="69"/>
      <c r="G64" s="70"/>
      <c r="H64" s="70"/>
      <c r="I64" s="68"/>
      <c r="J64" s="68"/>
      <c r="K64" s="68"/>
      <c r="L64" s="68"/>
      <c r="M64" s="66"/>
      <c r="N64" s="66"/>
      <c r="O64" s="69"/>
      <c r="P64" s="69"/>
      <c r="Q64" s="69"/>
      <c r="R64" s="69"/>
      <c r="S64" s="70"/>
      <c r="T64" s="70"/>
      <c r="U64" s="68"/>
      <c r="V64" s="68"/>
      <c r="W64" s="68"/>
      <c r="X64" s="68"/>
      <c r="Y64" s="66"/>
      <c r="Z64" s="66"/>
      <c r="AA64" s="66"/>
      <c r="AB64" s="66"/>
      <c r="AC64" s="66"/>
      <c r="AD64" s="69"/>
      <c r="AE64" s="69"/>
      <c r="AF64" s="69"/>
      <c r="AG64" s="69"/>
      <c r="AH64" s="70"/>
      <c r="AI64" s="70"/>
      <c r="AJ64" s="68"/>
      <c r="AK64" s="68"/>
      <c r="AL64" s="68"/>
      <c r="AM64" s="68"/>
      <c r="AN64" s="66"/>
      <c r="AO64" s="66"/>
      <c r="AP64" s="69"/>
      <c r="AQ64" s="69"/>
      <c r="AR64" s="69"/>
      <c r="AS64" s="69"/>
      <c r="AT64" s="70"/>
      <c r="AU64" s="70"/>
      <c r="AV64" s="68"/>
      <c r="AW64" s="68"/>
      <c r="AX64" s="68"/>
      <c r="AY64" s="68"/>
      <c r="AZ64" s="66"/>
      <c r="BA64" s="66"/>
      <c r="BB64" s="66"/>
      <c r="BC64" s="66"/>
      <c r="BD64" s="66"/>
      <c r="BE64" s="66"/>
      <c r="BF64" s="66"/>
      <c r="BG64" s="66"/>
      <c r="BH64" s="66"/>
      <c r="BI64" s="66"/>
      <c r="BJ64" s="66"/>
      <c r="BK64" s="67"/>
      <c r="BL64" s="66"/>
      <c r="BM64" s="66"/>
      <c r="BN64" s="66"/>
      <c r="BO64" s="66"/>
      <c r="BP64" s="66"/>
      <c r="BQ64" s="66"/>
      <c r="BR64" s="66"/>
      <c r="BS64" s="66"/>
      <c r="BT64" s="66"/>
      <c r="BU64" s="66"/>
    </row>
    <row r="65" spans="1:73" hidden="1" x14ac:dyDescent="0.4">
      <c r="A65" s="66"/>
      <c r="B65" s="66"/>
      <c r="C65" s="337" t="s">
        <v>79</v>
      </c>
      <c r="D65" s="337"/>
      <c r="E65" s="337"/>
      <c r="F65" s="337"/>
      <c r="G65" s="70"/>
      <c r="H65" s="70"/>
      <c r="I65" s="68"/>
      <c r="J65" s="68"/>
      <c r="K65" s="68"/>
      <c r="L65" s="68"/>
      <c r="M65" s="66"/>
      <c r="N65" s="66"/>
      <c r="O65" s="337" t="s">
        <v>79</v>
      </c>
      <c r="P65" s="337"/>
      <c r="Q65" s="337"/>
      <c r="R65" s="337"/>
      <c r="S65" s="70"/>
      <c r="T65" s="70"/>
      <c r="U65" s="68"/>
      <c r="V65" s="68"/>
      <c r="W65" s="68"/>
      <c r="X65" s="68"/>
      <c r="Y65" s="66"/>
      <c r="Z65" s="66"/>
      <c r="AA65" s="66"/>
      <c r="AB65" s="66"/>
      <c r="AC65" s="66"/>
      <c r="AD65" s="337" t="s">
        <v>79</v>
      </c>
      <c r="AE65" s="337"/>
      <c r="AF65" s="337"/>
      <c r="AG65" s="337"/>
      <c r="AH65" s="70"/>
      <c r="AI65" s="70"/>
      <c r="AJ65" s="68"/>
      <c r="AK65" s="68"/>
      <c r="AL65" s="68"/>
      <c r="AM65" s="68"/>
      <c r="AN65" s="66"/>
      <c r="AO65" s="66"/>
      <c r="AP65" s="337" t="s">
        <v>79</v>
      </c>
      <c r="AQ65" s="337"/>
      <c r="AR65" s="337"/>
      <c r="AS65" s="337"/>
      <c r="AT65" s="70"/>
      <c r="AU65" s="70"/>
      <c r="AV65" s="68"/>
      <c r="AW65" s="68"/>
      <c r="AX65" s="68"/>
      <c r="AY65" s="68"/>
      <c r="AZ65" s="66"/>
      <c r="BA65" s="66"/>
      <c r="BB65" s="66"/>
      <c r="BC65" s="66"/>
      <c r="BD65" s="66"/>
      <c r="BE65" s="66"/>
      <c r="BF65" s="66"/>
      <c r="BG65" s="66"/>
      <c r="BH65" s="66"/>
      <c r="BI65" s="66"/>
      <c r="BJ65" s="66"/>
      <c r="BK65" s="67"/>
      <c r="BL65" s="66"/>
      <c r="BM65" s="66"/>
      <c r="BN65" s="66"/>
      <c r="BO65" s="66"/>
      <c r="BP65" s="66"/>
      <c r="BQ65" s="66"/>
      <c r="BR65" s="66"/>
      <c r="BS65" s="66"/>
      <c r="BT65" s="66"/>
      <c r="BU65" s="66"/>
    </row>
    <row r="66" spans="1:73" hidden="1" x14ac:dyDescent="0.4">
      <c r="A66" s="66"/>
      <c r="B66" s="66"/>
      <c r="C66" s="337" t="s">
        <v>80</v>
      </c>
      <c r="D66" s="337"/>
      <c r="E66" s="337"/>
      <c r="F66" s="337"/>
      <c r="G66" s="337"/>
      <c r="H66" s="337"/>
      <c r="I66" s="338">
        <f>IF(H21&gt;1300000,0,H21-600000)</f>
        <v>-600000</v>
      </c>
      <c r="J66" s="338"/>
      <c r="K66" s="338"/>
      <c r="L66" s="338"/>
      <c r="M66" s="66"/>
      <c r="N66" s="66"/>
      <c r="O66" s="337" t="s">
        <v>80</v>
      </c>
      <c r="P66" s="337"/>
      <c r="Q66" s="337"/>
      <c r="R66" s="337"/>
      <c r="S66" s="337"/>
      <c r="T66" s="337"/>
      <c r="U66" s="338">
        <f>IF(T21&gt;1300000,0,T21-600000)</f>
        <v>-600000</v>
      </c>
      <c r="V66" s="338"/>
      <c r="W66" s="338"/>
      <c r="X66" s="338"/>
      <c r="Y66" s="66"/>
      <c r="Z66" s="66"/>
      <c r="AA66" s="66"/>
      <c r="AB66" s="66"/>
      <c r="AC66" s="66"/>
      <c r="AD66" s="337" t="s">
        <v>80</v>
      </c>
      <c r="AE66" s="337"/>
      <c r="AF66" s="337"/>
      <c r="AG66" s="337"/>
      <c r="AH66" s="337"/>
      <c r="AI66" s="337"/>
      <c r="AJ66" s="338">
        <f>IF(H27&gt;1300000,0,H27-600000)</f>
        <v>-600000</v>
      </c>
      <c r="AK66" s="338"/>
      <c r="AL66" s="338"/>
      <c r="AM66" s="338"/>
      <c r="AN66" s="66"/>
      <c r="AO66" s="66"/>
      <c r="AP66" s="337" t="s">
        <v>80</v>
      </c>
      <c r="AQ66" s="337"/>
      <c r="AR66" s="337"/>
      <c r="AS66" s="337"/>
      <c r="AT66" s="337"/>
      <c r="AU66" s="337"/>
      <c r="AV66" s="338">
        <f>IF(T27&gt;1300000,0,T27-600000)</f>
        <v>-600000</v>
      </c>
      <c r="AW66" s="338"/>
      <c r="AX66" s="338"/>
      <c r="AY66" s="338"/>
      <c r="AZ66" s="66"/>
      <c r="BA66" s="66"/>
      <c r="BB66" s="66"/>
      <c r="BC66" s="66"/>
      <c r="BD66" s="66"/>
      <c r="BE66" s="66"/>
      <c r="BF66" s="66"/>
      <c r="BG66" s="66"/>
      <c r="BH66" s="66"/>
      <c r="BI66" s="66"/>
      <c r="BJ66" s="66"/>
      <c r="BK66" s="67"/>
      <c r="BL66" s="66"/>
      <c r="BM66" s="66"/>
      <c r="BN66" s="66"/>
      <c r="BO66" s="66"/>
      <c r="BP66" s="66"/>
      <c r="BQ66" s="66"/>
      <c r="BR66" s="66"/>
      <c r="BS66" s="66"/>
      <c r="BT66" s="66"/>
      <c r="BU66" s="66"/>
    </row>
    <row r="67" spans="1:73" hidden="1" x14ac:dyDescent="0.4">
      <c r="A67" s="66"/>
      <c r="B67" s="66"/>
      <c r="C67" s="337" t="s">
        <v>81</v>
      </c>
      <c r="D67" s="337"/>
      <c r="E67" s="337"/>
      <c r="F67" s="337"/>
      <c r="G67" s="337"/>
      <c r="H67" s="337"/>
      <c r="I67" s="338">
        <f>IF(AND(H21&gt;=1300000,H21&lt;4100000),H21*0.75-275000,0)</f>
        <v>0</v>
      </c>
      <c r="J67" s="338"/>
      <c r="K67" s="338"/>
      <c r="L67" s="338"/>
      <c r="M67" s="66"/>
      <c r="N67" s="66"/>
      <c r="O67" s="337" t="s">
        <v>81</v>
      </c>
      <c r="P67" s="337"/>
      <c r="Q67" s="337"/>
      <c r="R67" s="337"/>
      <c r="S67" s="337"/>
      <c r="T67" s="337"/>
      <c r="U67" s="338">
        <f>IF(AND(T21&gt;=1300000,T21&lt;4100000),T21*0.75-275000,0)</f>
        <v>0</v>
      </c>
      <c r="V67" s="338"/>
      <c r="W67" s="338"/>
      <c r="X67" s="338"/>
      <c r="Y67" s="66"/>
      <c r="Z67" s="66"/>
      <c r="AA67" s="66"/>
      <c r="AB67" s="66"/>
      <c r="AC67" s="66"/>
      <c r="AD67" s="337" t="s">
        <v>81</v>
      </c>
      <c r="AE67" s="337"/>
      <c r="AF67" s="337"/>
      <c r="AG67" s="337"/>
      <c r="AH67" s="337"/>
      <c r="AI67" s="337"/>
      <c r="AJ67" s="338">
        <f>IF(AND(H27&gt;=1300000,H27&lt;4100000),H27*0.75-275000,0)</f>
        <v>0</v>
      </c>
      <c r="AK67" s="338"/>
      <c r="AL67" s="338"/>
      <c r="AM67" s="338"/>
      <c r="AN67" s="66"/>
      <c r="AO67" s="66"/>
      <c r="AP67" s="337" t="s">
        <v>81</v>
      </c>
      <c r="AQ67" s="337"/>
      <c r="AR67" s="337"/>
      <c r="AS67" s="337"/>
      <c r="AT67" s="337"/>
      <c r="AU67" s="337"/>
      <c r="AV67" s="338">
        <f>IF(AND(T27&gt;=1300000,T27&lt;4100000),T27*0.75-275000,0)</f>
        <v>0</v>
      </c>
      <c r="AW67" s="338"/>
      <c r="AX67" s="338"/>
      <c r="AY67" s="338"/>
      <c r="AZ67" s="66"/>
      <c r="BA67" s="66"/>
      <c r="BB67" s="66"/>
      <c r="BC67" s="66"/>
      <c r="BD67" s="66"/>
      <c r="BE67" s="66"/>
      <c r="BF67" s="66"/>
      <c r="BG67" s="66"/>
      <c r="BH67" s="66"/>
      <c r="BI67" s="66"/>
      <c r="BJ67" s="66"/>
      <c r="BK67" s="67"/>
      <c r="BL67" s="66"/>
      <c r="BM67" s="66"/>
      <c r="BN67" s="66"/>
      <c r="BO67" s="66"/>
      <c r="BP67" s="66"/>
      <c r="BQ67" s="66"/>
      <c r="BR67" s="66"/>
      <c r="BS67" s="66"/>
      <c r="BT67" s="66"/>
      <c r="BU67" s="66"/>
    </row>
    <row r="68" spans="1:73" hidden="1" x14ac:dyDescent="0.4">
      <c r="A68" s="66"/>
      <c r="B68" s="66"/>
      <c r="C68" s="337" t="s">
        <v>82</v>
      </c>
      <c r="D68" s="337"/>
      <c r="E68" s="337"/>
      <c r="F68" s="337"/>
      <c r="G68" s="337"/>
      <c r="H68" s="337"/>
      <c r="I68" s="338">
        <f>IF(AND(H21&gt;=4100000,H21&lt;7700000),H21*0.85-685000,0)</f>
        <v>0</v>
      </c>
      <c r="J68" s="338"/>
      <c r="K68" s="338"/>
      <c r="L68" s="338"/>
      <c r="M68" s="66"/>
      <c r="N68" s="66"/>
      <c r="O68" s="337" t="s">
        <v>82</v>
      </c>
      <c r="P68" s="337"/>
      <c r="Q68" s="337"/>
      <c r="R68" s="337"/>
      <c r="S68" s="337"/>
      <c r="T68" s="337"/>
      <c r="U68" s="338">
        <f>IF(AND(T21&gt;=4100000,T21&lt;7700000),T21*0.85-685000,0)</f>
        <v>0</v>
      </c>
      <c r="V68" s="338"/>
      <c r="W68" s="338"/>
      <c r="X68" s="338"/>
      <c r="Y68" s="66"/>
      <c r="Z68" s="66"/>
      <c r="AA68" s="66"/>
      <c r="AB68" s="66"/>
      <c r="AC68" s="66"/>
      <c r="AD68" s="337" t="s">
        <v>82</v>
      </c>
      <c r="AE68" s="337"/>
      <c r="AF68" s="337"/>
      <c r="AG68" s="337"/>
      <c r="AH68" s="337"/>
      <c r="AI68" s="337"/>
      <c r="AJ68" s="338">
        <f>IF(AND(H27&gt;=4100000,H27&lt;7700000),H27*0.85-685000,0)</f>
        <v>0</v>
      </c>
      <c r="AK68" s="338"/>
      <c r="AL68" s="338"/>
      <c r="AM68" s="338"/>
      <c r="AN68" s="66"/>
      <c r="AO68" s="66"/>
      <c r="AP68" s="337" t="s">
        <v>82</v>
      </c>
      <c r="AQ68" s="337"/>
      <c r="AR68" s="337"/>
      <c r="AS68" s="337"/>
      <c r="AT68" s="337"/>
      <c r="AU68" s="337"/>
      <c r="AV68" s="338">
        <f>IF(AND(T27&gt;=4100000,T27&lt;7700000),T27*0.85-685000,0)</f>
        <v>0</v>
      </c>
      <c r="AW68" s="338"/>
      <c r="AX68" s="338"/>
      <c r="AY68" s="338"/>
      <c r="AZ68" s="66"/>
      <c r="BA68" s="66"/>
      <c r="BB68" s="66"/>
      <c r="BC68" s="66"/>
      <c r="BD68" s="66"/>
      <c r="BE68" s="66"/>
      <c r="BF68" s="66"/>
      <c r="BG68" s="66"/>
      <c r="BH68" s="66"/>
      <c r="BI68" s="66"/>
      <c r="BJ68" s="66"/>
      <c r="BK68" s="67"/>
      <c r="BL68" s="66"/>
      <c r="BM68" s="66"/>
      <c r="BN68" s="66"/>
      <c r="BO68" s="66"/>
      <c r="BP68" s="66"/>
      <c r="BQ68" s="66"/>
      <c r="BR68" s="66"/>
      <c r="BS68" s="66"/>
      <c r="BT68" s="66"/>
      <c r="BU68" s="66"/>
    </row>
    <row r="69" spans="1:73" hidden="1" x14ac:dyDescent="0.4">
      <c r="A69" s="66"/>
      <c r="B69" s="66"/>
      <c r="C69" s="337" t="s">
        <v>83</v>
      </c>
      <c r="D69" s="337"/>
      <c r="E69" s="337"/>
      <c r="F69" s="337"/>
      <c r="G69" s="337"/>
      <c r="H69" s="337"/>
      <c r="I69" s="338">
        <f>IF(AND(H21&gt;=7700000,H21&lt;10000000),H21*0.95-1455000,0)</f>
        <v>0</v>
      </c>
      <c r="J69" s="338"/>
      <c r="K69" s="338"/>
      <c r="L69" s="338"/>
      <c r="M69" s="66"/>
      <c r="N69" s="66"/>
      <c r="O69" s="337" t="s">
        <v>83</v>
      </c>
      <c r="P69" s="337"/>
      <c r="Q69" s="337"/>
      <c r="R69" s="337"/>
      <c r="S69" s="337"/>
      <c r="T69" s="337"/>
      <c r="U69" s="338">
        <f>IF(AND(T21&gt;=7700000,T21&lt;10000000),T21*0.95-1455000,0)</f>
        <v>0</v>
      </c>
      <c r="V69" s="338"/>
      <c r="W69" s="338"/>
      <c r="X69" s="338"/>
      <c r="Y69" s="66"/>
      <c r="Z69" s="66"/>
      <c r="AA69" s="66"/>
      <c r="AB69" s="66"/>
      <c r="AC69" s="66"/>
      <c r="AD69" s="337" t="s">
        <v>83</v>
      </c>
      <c r="AE69" s="337"/>
      <c r="AF69" s="337"/>
      <c r="AG69" s="337"/>
      <c r="AH69" s="337"/>
      <c r="AI69" s="337"/>
      <c r="AJ69" s="338">
        <f>IF(AND(H27&gt;=7700000,H27&lt;10000000),H27*0.95-1455000,0)</f>
        <v>0</v>
      </c>
      <c r="AK69" s="338"/>
      <c r="AL69" s="338"/>
      <c r="AM69" s="338"/>
      <c r="AN69" s="66"/>
      <c r="AO69" s="66"/>
      <c r="AP69" s="337" t="s">
        <v>83</v>
      </c>
      <c r="AQ69" s="337"/>
      <c r="AR69" s="337"/>
      <c r="AS69" s="337"/>
      <c r="AT69" s="337"/>
      <c r="AU69" s="337"/>
      <c r="AV69" s="338">
        <f>IF(AND(T27&gt;=7700000,T27&lt;10000000),T27*0.95-1455000,0)</f>
        <v>0</v>
      </c>
      <c r="AW69" s="338"/>
      <c r="AX69" s="338"/>
      <c r="AY69" s="338"/>
      <c r="AZ69" s="66"/>
      <c r="BA69" s="66"/>
      <c r="BB69" s="66"/>
      <c r="BC69" s="66"/>
      <c r="BD69" s="66"/>
      <c r="BE69" s="66"/>
      <c r="BF69" s="66"/>
      <c r="BG69" s="66"/>
      <c r="BH69" s="66"/>
      <c r="BI69" s="66"/>
      <c r="BJ69" s="66"/>
      <c r="BK69" s="67"/>
      <c r="BL69" s="66"/>
      <c r="BM69" s="66"/>
      <c r="BN69" s="66"/>
      <c r="BO69" s="66"/>
      <c r="BP69" s="66"/>
      <c r="BQ69" s="66"/>
      <c r="BR69" s="66"/>
      <c r="BS69" s="66"/>
      <c r="BT69" s="66"/>
      <c r="BU69" s="66"/>
    </row>
    <row r="70" spans="1:73" hidden="1" x14ac:dyDescent="0.4">
      <c r="A70" s="66"/>
      <c r="B70" s="66"/>
      <c r="C70" s="337" t="s">
        <v>84</v>
      </c>
      <c r="D70" s="337"/>
      <c r="E70" s="337"/>
      <c r="F70" s="337"/>
      <c r="G70" s="337"/>
      <c r="H70" s="337"/>
      <c r="I70" s="338">
        <f>IF(H21&gt;=10000000,H21-1955000,0)</f>
        <v>0</v>
      </c>
      <c r="J70" s="338"/>
      <c r="K70" s="338"/>
      <c r="L70" s="338"/>
      <c r="M70" s="66"/>
      <c r="N70" s="66"/>
      <c r="O70" s="337" t="s">
        <v>84</v>
      </c>
      <c r="P70" s="337"/>
      <c r="Q70" s="337"/>
      <c r="R70" s="337"/>
      <c r="S70" s="337"/>
      <c r="T70" s="337"/>
      <c r="U70" s="338">
        <f>IF(T21&gt;=10000000,T21-1955000,0)</f>
        <v>0</v>
      </c>
      <c r="V70" s="338"/>
      <c r="W70" s="338"/>
      <c r="X70" s="338"/>
      <c r="Y70" s="66"/>
      <c r="Z70" s="66"/>
      <c r="AA70" s="66"/>
      <c r="AB70" s="66"/>
      <c r="AC70" s="66"/>
      <c r="AD70" s="337" t="s">
        <v>84</v>
      </c>
      <c r="AE70" s="337"/>
      <c r="AF70" s="337"/>
      <c r="AG70" s="337"/>
      <c r="AH70" s="337"/>
      <c r="AI70" s="337"/>
      <c r="AJ70" s="338">
        <f>IF(H27&gt;=10000000,H27-1955000,0)</f>
        <v>0</v>
      </c>
      <c r="AK70" s="338"/>
      <c r="AL70" s="338"/>
      <c r="AM70" s="338"/>
      <c r="AN70" s="66"/>
      <c r="AO70" s="66"/>
      <c r="AP70" s="337" t="s">
        <v>84</v>
      </c>
      <c r="AQ70" s="337"/>
      <c r="AR70" s="337"/>
      <c r="AS70" s="337"/>
      <c r="AT70" s="337"/>
      <c r="AU70" s="337"/>
      <c r="AV70" s="338">
        <f>IF(T27&gt;=10000000,T27-1955000,0)</f>
        <v>0</v>
      </c>
      <c r="AW70" s="338"/>
      <c r="AX70" s="338"/>
      <c r="AY70" s="338"/>
      <c r="AZ70" s="66"/>
      <c r="BA70" s="66"/>
      <c r="BB70" s="66"/>
      <c r="BC70" s="66"/>
      <c r="BD70" s="66"/>
      <c r="BE70" s="66"/>
      <c r="BF70" s="66"/>
      <c r="BG70" s="66"/>
      <c r="BH70" s="66"/>
      <c r="BI70" s="66"/>
      <c r="BJ70" s="66"/>
      <c r="BK70" s="67"/>
      <c r="BL70" s="66"/>
      <c r="BM70" s="66"/>
      <c r="BN70" s="66"/>
      <c r="BO70" s="66"/>
      <c r="BP70" s="66"/>
      <c r="BQ70" s="66"/>
      <c r="BR70" s="66"/>
      <c r="BS70" s="66"/>
      <c r="BT70" s="66"/>
      <c r="BU70" s="66"/>
    </row>
    <row r="71" spans="1:73" hidden="1" x14ac:dyDescent="0.4">
      <c r="A71" s="66"/>
      <c r="B71" s="66"/>
      <c r="C71" s="337" t="s">
        <v>85</v>
      </c>
      <c r="D71" s="337"/>
      <c r="E71" s="337"/>
      <c r="F71" s="337"/>
      <c r="G71" s="337"/>
      <c r="H71" s="337"/>
      <c r="I71" s="338">
        <f>MAX(I66:L70)</f>
        <v>0</v>
      </c>
      <c r="J71" s="338"/>
      <c r="K71" s="338"/>
      <c r="L71" s="338"/>
      <c r="M71" s="66"/>
      <c r="N71" s="66"/>
      <c r="O71" s="337" t="s">
        <v>85</v>
      </c>
      <c r="P71" s="337"/>
      <c r="Q71" s="337"/>
      <c r="R71" s="337"/>
      <c r="S71" s="337"/>
      <c r="T71" s="337"/>
      <c r="U71" s="338">
        <f>MAX(U66:X70)</f>
        <v>0</v>
      </c>
      <c r="V71" s="338"/>
      <c r="W71" s="338"/>
      <c r="X71" s="338"/>
      <c r="Y71" s="66"/>
      <c r="Z71" s="66"/>
      <c r="AA71" s="66"/>
      <c r="AB71" s="66"/>
      <c r="AC71" s="66"/>
      <c r="AD71" s="337" t="s">
        <v>85</v>
      </c>
      <c r="AE71" s="337"/>
      <c r="AF71" s="337"/>
      <c r="AG71" s="337"/>
      <c r="AH71" s="337"/>
      <c r="AI71" s="337"/>
      <c r="AJ71" s="338">
        <f>MAX(AJ66:AM70)</f>
        <v>0</v>
      </c>
      <c r="AK71" s="338"/>
      <c r="AL71" s="338"/>
      <c r="AM71" s="338"/>
      <c r="AN71" s="66"/>
      <c r="AO71" s="66"/>
      <c r="AP71" s="337" t="s">
        <v>85</v>
      </c>
      <c r="AQ71" s="337"/>
      <c r="AR71" s="337"/>
      <c r="AS71" s="337"/>
      <c r="AT71" s="337"/>
      <c r="AU71" s="337"/>
      <c r="AV71" s="338">
        <f>MAX(AV66:AY70)</f>
        <v>0</v>
      </c>
      <c r="AW71" s="338"/>
      <c r="AX71" s="338"/>
      <c r="AY71" s="338"/>
      <c r="AZ71" s="66"/>
      <c r="BA71" s="66"/>
      <c r="BB71" s="66"/>
      <c r="BC71" s="66"/>
      <c r="BD71" s="66"/>
      <c r="BE71" s="66"/>
      <c r="BF71" s="66"/>
      <c r="BG71" s="66"/>
      <c r="BH71" s="66"/>
      <c r="BI71" s="66"/>
      <c r="BJ71" s="66"/>
      <c r="BK71" s="67"/>
      <c r="BL71" s="66"/>
      <c r="BM71" s="66"/>
      <c r="BN71" s="66"/>
      <c r="BO71" s="66"/>
      <c r="BP71" s="66"/>
      <c r="BQ71" s="66"/>
      <c r="BR71" s="66"/>
      <c r="BS71" s="66"/>
      <c r="BT71" s="66"/>
      <c r="BU71" s="66"/>
    </row>
    <row r="72" spans="1:73" hidden="1" x14ac:dyDescent="0.4">
      <c r="A72" s="66"/>
      <c r="B72" s="66"/>
      <c r="C72" s="70"/>
      <c r="D72" s="70"/>
      <c r="E72" s="70"/>
      <c r="F72" s="70"/>
      <c r="G72" s="70"/>
      <c r="H72" s="70"/>
      <c r="I72" s="68"/>
      <c r="J72" s="68"/>
      <c r="K72" s="68"/>
      <c r="L72" s="68"/>
      <c r="M72" s="66"/>
      <c r="N72" s="66"/>
      <c r="O72" s="70"/>
      <c r="P72" s="70"/>
      <c r="Q72" s="70"/>
      <c r="R72" s="70"/>
      <c r="S72" s="70"/>
      <c r="T72" s="70"/>
      <c r="U72" s="68"/>
      <c r="V72" s="68"/>
      <c r="W72" s="68"/>
      <c r="X72" s="68"/>
      <c r="Y72" s="66"/>
      <c r="Z72" s="66"/>
      <c r="AA72" s="66"/>
      <c r="AB72" s="66"/>
      <c r="AC72" s="66"/>
      <c r="AD72" s="70"/>
      <c r="AE72" s="70"/>
      <c r="AF72" s="70"/>
      <c r="AG72" s="70"/>
      <c r="AH72" s="70"/>
      <c r="AI72" s="70"/>
      <c r="AJ72" s="68"/>
      <c r="AK72" s="68"/>
      <c r="AL72" s="68"/>
      <c r="AM72" s="68"/>
      <c r="AN72" s="66"/>
      <c r="AO72" s="66"/>
      <c r="AP72" s="70"/>
      <c r="AQ72" s="70"/>
      <c r="AR72" s="70"/>
      <c r="AS72" s="70"/>
      <c r="AT72" s="70"/>
      <c r="AU72" s="70"/>
      <c r="AV72" s="68"/>
      <c r="AW72" s="68"/>
      <c r="AX72" s="68"/>
      <c r="AY72" s="68"/>
      <c r="AZ72" s="66"/>
      <c r="BA72" s="66"/>
      <c r="BB72" s="66"/>
      <c r="BC72" s="66"/>
      <c r="BD72" s="66"/>
      <c r="BE72" s="66"/>
      <c r="BF72" s="66"/>
      <c r="BG72" s="66"/>
      <c r="BH72" s="66"/>
      <c r="BI72" s="66"/>
      <c r="BJ72" s="66"/>
      <c r="BK72" s="67"/>
      <c r="BL72" s="66"/>
      <c r="BM72" s="66"/>
      <c r="BN72" s="66"/>
      <c r="BO72" s="66"/>
      <c r="BP72" s="66"/>
      <c r="BQ72" s="66"/>
      <c r="BR72" s="66"/>
      <c r="BS72" s="66"/>
      <c r="BT72" s="66"/>
      <c r="BU72" s="66"/>
    </row>
    <row r="73" spans="1:73" hidden="1" x14ac:dyDescent="0.4">
      <c r="A73" s="66"/>
      <c r="B73" s="66"/>
      <c r="C73" s="337" t="s">
        <v>86</v>
      </c>
      <c r="D73" s="337"/>
      <c r="E73" s="337"/>
      <c r="F73" s="337"/>
      <c r="G73" s="70"/>
      <c r="H73" s="70"/>
      <c r="I73" s="68"/>
      <c r="J73" s="68"/>
      <c r="K73" s="68"/>
      <c r="L73" s="68"/>
      <c r="M73" s="66"/>
      <c r="N73" s="66"/>
      <c r="O73" s="337" t="s">
        <v>86</v>
      </c>
      <c r="P73" s="337"/>
      <c r="Q73" s="337"/>
      <c r="R73" s="337"/>
      <c r="S73" s="70"/>
      <c r="T73" s="70"/>
      <c r="U73" s="68"/>
      <c r="V73" s="68"/>
      <c r="W73" s="68"/>
      <c r="X73" s="68"/>
      <c r="Y73" s="66"/>
      <c r="Z73" s="66"/>
      <c r="AA73" s="66"/>
      <c r="AB73" s="66"/>
      <c r="AC73" s="66"/>
      <c r="AD73" s="337" t="s">
        <v>86</v>
      </c>
      <c r="AE73" s="337"/>
      <c r="AF73" s="337"/>
      <c r="AG73" s="337"/>
      <c r="AH73" s="70"/>
      <c r="AI73" s="70"/>
      <c r="AJ73" s="68"/>
      <c r="AK73" s="68"/>
      <c r="AL73" s="68"/>
      <c r="AM73" s="68"/>
      <c r="AN73" s="66"/>
      <c r="AO73" s="66"/>
      <c r="AP73" s="337" t="s">
        <v>86</v>
      </c>
      <c r="AQ73" s="337"/>
      <c r="AR73" s="337"/>
      <c r="AS73" s="337"/>
      <c r="AT73" s="70"/>
      <c r="AU73" s="70"/>
      <c r="AV73" s="68"/>
      <c r="AW73" s="68"/>
      <c r="AX73" s="68"/>
      <c r="AY73" s="68"/>
      <c r="AZ73" s="66"/>
      <c r="BA73" s="66"/>
      <c r="BB73" s="66"/>
      <c r="BC73" s="66"/>
      <c r="BD73" s="66"/>
      <c r="BE73" s="66"/>
      <c r="BF73" s="66"/>
      <c r="BG73" s="66"/>
      <c r="BH73" s="66"/>
      <c r="BI73" s="66"/>
      <c r="BJ73" s="66"/>
      <c r="BK73" s="67"/>
      <c r="BL73" s="66"/>
      <c r="BM73" s="66"/>
      <c r="BN73" s="66"/>
      <c r="BO73" s="66"/>
      <c r="BP73" s="66"/>
      <c r="BQ73" s="66"/>
      <c r="BR73" s="66"/>
      <c r="BS73" s="66"/>
      <c r="BT73" s="66"/>
      <c r="BU73" s="66"/>
    </row>
    <row r="74" spans="1:73" hidden="1" x14ac:dyDescent="0.4">
      <c r="A74" s="66"/>
      <c r="B74" s="66"/>
      <c r="C74" s="337" t="s">
        <v>87</v>
      </c>
      <c r="D74" s="337"/>
      <c r="E74" s="337"/>
      <c r="F74" s="337"/>
      <c r="G74" s="337"/>
      <c r="H74" s="337"/>
      <c r="I74" s="338">
        <f>IF(H21&gt;3300000,0,H21-1100000)</f>
        <v>-1100000</v>
      </c>
      <c r="J74" s="338"/>
      <c r="K74" s="338"/>
      <c r="L74" s="338"/>
      <c r="M74" s="66"/>
      <c r="N74" s="66"/>
      <c r="O74" s="337" t="s">
        <v>87</v>
      </c>
      <c r="P74" s="337"/>
      <c r="Q74" s="337"/>
      <c r="R74" s="337"/>
      <c r="S74" s="337"/>
      <c r="T74" s="337"/>
      <c r="U74" s="338">
        <f>IF(T21&gt;3300000,0,T21-1100000)</f>
        <v>-1100000</v>
      </c>
      <c r="V74" s="338"/>
      <c r="W74" s="338"/>
      <c r="X74" s="338"/>
      <c r="Y74" s="66"/>
      <c r="Z74" s="66"/>
      <c r="AA74" s="66"/>
      <c r="AB74" s="66"/>
      <c r="AC74" s="66"/>
      <c r="AD74" s="337" t="s">
        <v>87</v>
      </c>
      <c r="AE74" s="337"/>
      <c r="AF74" s="337"/>
      <c r="AG74" s="337"/>
      <c r="AH74" s="337"/>
      <c r="AI74" s="337"/>
      <c r="AJ74" s="338">
        <f>IF(H27&gt;3300000,0,H27-1100000)</f>
        <v>-1100000</v>
      </c>
      <c r="AK74" s="338"/>
      <c r="AL74" s="338"/>
      <c r="AM74" s="338"/>
      <c r="AN74" s="66"/>
      <c r="AO74" s="66"/>
      <c r="AP74" s="337" t="s">
        <v>87</v>
      </c>
      <c r="AQ74" s="337"/>
      <c r="AR74" s="337"/>
      <c r="AS74" s="337"/>
      <c r="AT74" s="337"/>
      <c r="AU74" s="337"/>
      <c r="AV74" s="338">
        <f>IF(T27&gt;3300000,0,T27-1100000)</f>
        <v>-1100000</v>
      </c>
      <c r="AW74" s="338"/>
      <c r="AX74" s="338"/>
      <c r="AY74" s="338"/>
      <c r="AZ74" s="66"/>
      <c r="BA74" s="66"/>
      <c r="BB74" s="66"/>
      <c r="BC74" s="66"/>
      <c r="BD74" s="66"/>
      <c r="BE74" s="66"/>
      <c r="BF74" s="66"/>
      <c r="BG74" s="66"/>
      <c r="BH74" s="66"/>
      <c r="BI74" s="66"/>
      <c r="BJ74" s="66"/>
      <c r="BK74" s="67"/>
      <c r="BL74" s="66"/>
      <c r="BM74" s="66"/>
      <c r="BN74" s="66"/>
      <c r="BO74" s="66"/>
      <c r="BP74" s="66"/>
      <c r="BQ74" s="66"/>
      <c r="BR74" s="66"/>
      <c r="BS74" s="66"/>
      <c r="BT74" s="66"/>
      <c r="BU74" s="66"/>
    </row>
    <row r="75" spans="1:73" hidden="1" x14ac:dyDescent="0.4">
      <c r="A75" s="66"/>
      <c r="B75" s="66"/>
      <c r="C75" s="337" t="s">
        <v>88</v>
      </c>
      <c r="D75" s="337"/>
      <c r="E75" s="337"/>
      <c r="F75" s="337"/>
      <c r="G75" s="337"/>
      <c r="H75" s="337"/>
      <c r="I75" s="338">
        <f>IF(AND(H21&gt;=3300000,H21&lt;4100000),H21*0.75-275000,0)</f>
        <v>0</v>
      </c>
      <c r="J75" s="338"/>
      <c r="K75" s="338"/>
      <c r="L75" s="338"/>
      <c r="M75" s="66"/>
      <c r="N75" s="66"/>
      <c r="O75" s="337" t="s">
        <v>88</v>
      </c>
      <c r="P75" s="337"/>
      <c r="Q75" s="337"/>
      <c r="R75" s="337"/>
      <c r="S75" s="337"/>
      <c r="T75" s="337"/>
      <c r="U75" s="338">
        <f>IF(AND(T21&gt;=3300000,T21&lt;4100000),T21*0.75-275000,0)</f>
        <v>0</v>
      </c>
      <c r="V75" s="338"/>
      <c r="W75" s="338"/>
      <c r="X75" s="338"/>
      <c r="Y75" s="66"/>
      <c r="Z75" s="66"/>
      <c r="AA75" s="66"/>
      <c r="AB75" s="66"/>
      <c r="AC75" s="66"/>
      <c r="AD75" s="337" t="s">
        <v>88</v>
      </c>
      <c r="AE75" s="337"/>
      <c r="AF75" s="337"/>
      <c r="AG75" s="337"/>
      <c r="AH75" s="337"/>
      <c r="AI75" s="337"/>
      <c r="AJ75" s="338">
        <f>IF(AND(H27&gt;=3300000,H27&lt;4100000),H27*0.75-275000,0)</f>
        <v>0</v>
      </c>
      <c r="AK75" s="338"/>
      <c r="AL75" s="338"/>
      <c r="AM75" s="338"/>
      <c r="AN75" s="66"/>
      <c r="AO75" s="66"/>
      <c r="AP75" s="337" t="s">
        <v>88</v>
      </c>
      <c r="AQ75" s="337"/>
      <c r="AR75" s="337"/>
      <c r="AS75" s="337"/>
      <c r="AT75" s="337"/>
      <c r="AU75" s="337"/>
      <c r="AV75" s="338">
        <f>IF(AND(T27&gt;=3300000,T27&lt;4100000),T27*0.75-275000,0)</f>
        <v>0</v>
      </c>
      <c r="AW75" s="338"/>
      <c r="AX75" s="338"/>
      <c r="AY75" s="338"/>
      <c r="AZ75" s="66"/>
      <c r="BA75" s="66"/>
      <c r="BB75" s="66"/>
      <c r="BC75" s="66"/>
      <c r="BD75" s="66"/>
      <c r="BE75" s="66"/>
      <c r="BF75" s="66"/>
      <c r="BG75" s="66"/>
      <c r="BH75" s="66"/>
      <c r="BI75" s="66"/>
      <c r="BJ75" s="66"/>
      <c r="BK75" s="67"/>
      <c r="BL75" s="66"/>
      <c r="BM75" s="66"/>
      <c r="BN75" s="66"/>
      <c r="BO75" s="66"/>
      <c r="BP75" s="66"/>
      <c r="BQ75" s="66"/>
      <c r="BR75" s="66"/>
      <c r="BS75" s="66"/>
      <c r="BT75" s="66"/>
      <c r="BU75" s="66"/>
    </row>
    <row r="76" spans="1:73" hidden="1" x14ac:dyDescent="0.4">
      <c r="A76" s="66"/>
      <c r="B76" s="66"/>
      <c r="C76" s="337" t="s">
        <v>82</v>
      </c>
      <c r="D76" s="337"/>
      <c r="E76" s="337"/>
      <c r="F76" s="337"/>
      <c r="G76" s="337"/>
      <c r="H76" s="337"/>
      <c r="I76" s="338">
        <f>IF(AND(H21&gt;=4100000,H21&lt;7700000),H21*0.85-685000,0)</f>
        <v>0</v>
      </c>
      <c r="J76" s="338"/>
      <c r="K76" s="338"/>
      <c r="L76" s="338"/>
      <c r="M76" s="66"/>
      <c r="N76" s="66"/>
      <c r="O76" s="337" t="s">
        <v>82</v>
      </c>
      <c r="P76" s="337"/>
      <c r="Q76" s="337"/>
      <c r="R76" s="337"/>
      <c r="S76" s="337"/>
      <c r="T76" s="337"/>
      <c r="U76" s="338">
        <f>IF(AND(T21&gt;=4100000,T21&lt;7700000),T21*0.85-685000,0)</f>
        <v>0</v>
      </c>
      <c r="V76" s="338"/>
      <c r="W76" s="338"/>
      <c r="X76" s="338"/>
      <c r="Y76" s="66"/>
      <c r="Z76" s="66"/>
      <c r="AA76" s="66"/>
      <c r="AB76" s="66"/>
      <c r="AC76" s="66"/>
      <c r="AD76" s="337" t="s">
        <v>82</v>
      </c>
      <c r="AE76" s="337"/>
      <c r="AF76" s="337"/>
      <c r="AG76" s="337"/>
      <c r="AH76" s="337"/>
      <c r="AI76" s="337"/>
      <c r="AJ76" s="338">
        <f>IF(AND(H27&gt;=4100000,H27&lt;7700000),H27*0.85-685000,0)</f>
        <v>0</v>
      </c>
      <c r="AK76" s="338"/>
      <c r="AL76" s="338"/>
      <c r="AM76" s="338"/>
      <c r="AN76" s="66"/>
      <c r="AO76" s="66"/>
      <c r="AP76" s="337" t="s">
        <v>82</v>
      </c>
      <c r="AQ76" s="337"/>
      <c r="AR76" s="337"/>
      <c r="AS76" s="337"/>
      <c r="AT76" s="337"/>
      <c r="AU76" s="337"/>
      <c r="AV76" s="338">
        <f>IF(AND(T27&gt;=4100000,T27&lt;7700000),T27*0.85-685000,0)</f>
        <v>0</v>
      </c>
      <c r="AW76" s="338"/>
      <c r="AX76" s="338"/>
      <c r="AY76" s="338"/>
      <c r="AZ76" s="66"/>
      <c r="BA76" s="66"/>
      <c r="BB76" s="66"/>
      <c r="BC76" s="66"/>
      <c r="BD76" s="66"/>
      <c r="BE76" s="66"/>
      <c r="BF76" s="66"/>
      <c r="BG76" s="66"/>
      <c r="BH76" s="66"/>
      <c r="BI76" s="66"/>
      <c r="BJ76" s="66"/>
      <c r="BK76" s="67"/>
      <c r="BL76" s="66"/>
      <c r="BM76" s="66"/>
      <c r="BN76" s="66"/>
      <c r="BO76" s="66"/>
      <c r="BP76" s="66"/>
      <c r="BQ76" s="66"/>
      <c r="BR76" s="66"/>
      <c r="BS76" s="66"/>
      <c r="BT76" s="66"/>
      <c r="BU76" s="66"/>
    </row>
    <row r="77" spans="1:73" hidden="1" x14ac:dyDescent="0.4">
      <c r="A77" s="66"/>
      <c r="B77" s="66"/>
      <c r="C77" s="337" t="s">
        <v>83</v>
      </c>
      <c r="D77" s="337"/>
      <c r="E77" s="337"/>
      <c r="F77" s="337"/>
      <c r="G77" s="337"/>
      <c r="H77" s="337"/>
      <c r="I77" s="338">
        <f>IF(AND(H21&gt;=7700000,H21&lt;10000000),H21*0.95-1455000,0)</f>
        <v>0</v>
      </c>
      <c r="J77" s="338"/>
      <c r="K77" s="338"/>
      <c r="L77" s="338"/>
      <c r="M77" s="66"/>
      <c r="N77" s="66"/>
      <c r="O77" s="337" t="s">
        <v>83</v>
      </c>
      <c r="P77" s="337"/>
      <c r="Q77" s="337"/>
      <c r="R77" s="337"/>
      <c r="S77" s="337"/>
      <c r="T77" s="337"/>
      <c r="U77" s="338">
        <f>IF(AND(T21&gt;=7700000,T21&lt;10000000),T21*0.95-1455000,0)</f>
        <v>0</v>
      </c>
      <c r="V77" s="338"/>
      <c r="W77" s="338"/>
      <c r="X77" s="338"/>
      <c r="Y77" s="66"/>
      <c r="Z77" s="66"/>
      <c r="AA77" s="66"/>
      <c r="AB77" s="66"/>
      <c r="AC77" s="66"/>
      <c r="AD77" s="337" t="s">
        <v>83</v>
      </c>
      <c r="AE77" s="337"/>
      <c r="AF77" s="337"/>
      <c r="AG77" s="337"/>
      <c r="AH77" s="337"/>
      <c r="AI77" s="337"/>
      <c r="AJ77" s="338">
        <f>IF(AND(H27&gt;=7700000,H27&lt;10000000),H27*0.95-1455000,0)</f>
        <v>0</v>
      </c>
      <c r="AK77" s="338"/>
      <c r="AL77" s="338"/>
      <c r="AM77" s="338"/>
      <c r="AN77" s="66"/>
      <c r="AO77" s="66"/>
      <c r="AP77" s="337" t="s">
        <v>83</v>
      </c>
      <c r="AQ77" s="337"/>
      <c r="AR77" s="337"/>
      <c r="AS77" s="337"/>
      <c r="AT77" s="337"/>
      <c r="AU77" s="337"/>
      <c r="AV77" s="338">
        <f>IF(AND(T27&gt;=7700000,T27&lt;10000000),T27*0.95-1455000,0)</f>
        <v>0</v>
      </c>
      <c r="AW77" s="338"/>
      <c r="AX77" s="338"/>
      <c r="AY77" s="338"/>
      <c r="AZ77" s="66"/>
      <c r="BA77" s="66"/>
      <c r="BB77" s="66"/>
      <c r="BC77" s="66"/>
      <c r="BD77" s="66"/>
      <c r="BE77" s="66"/>
      <c r="BF77" s="66"/>
      <c r="BG77" s="66"/>
      <c r="BH77" s="66"/>
      <c r="BI77" s="66"/>
      <c r="BJ77" s="66"/>
      <c r="BK77" s="67"/>
      <c r="BL77" s="66"/>
      <c r="BM77" s="66"/>
      <c r="BN77" s="66"/>
      <c r="BO77" s="66"/>
      <c r="BP77" s="66"/>
      <c r="BQ77" s="66"/>
      <c r="BR77" s="66"/>
      <c r="BS77" s="66"/>
      <c r="BT77" s="66"/>
      <c r="BU77" s="66"/>
    </row>
    <row r="78" spans="1:73" hidden="1" x14ac:dyDescent="0.4">
      <c r="A78" s="66"/>
      <c r="B78" s="66"/>
      <c r="C78" s="337" t="s">
        <v>84</v>
      </c>
      <c r="D78" s="337"/>
      <c r="E78" s="337"/>
      <c r="F78" s="337"/>
      <c r="G78" s="337"/>
      <c r="H78" s="337"/>
      <c r="I78" s="338">
        <f>IF(H21&gt;=10000000,H21-1955000,0)</f>
        <v>0</v>
      </c>
      <c r="J78" s="338"/>
      <c r="K78" s="338"/>
      <c r="L78" s="338"/>
      <c r="M78" s="66"/>
      <c r="N78" s="66"/>
      <c r="O78" s="337" t="s">
        <v>84</v>
      </c>
      <c r="P78" s="337"/>
      <c r="Q78" s="337"/>
      <c r="R78" s="337"/>
      <c r="S78" s="337"/>
      <c r="T78" s="337"/>
      <c r="U78" s="338">
        <f>IF(T21&gt;=10000000,T21-1955000,0)</f>
        <v>0</v>
      </c>
      <c r="V78" s="338"/>
      <c r="W78" s="338"/>
      <c r="X78" s="338"/>
      <c r="Y78" s="66"/>
      <c r="Z78" s="66"/>
      <c r="AA78" s="66"/>
      <c r="AB78" s="66"/>
      <c r="AC78" s="66"/>
      <c r="AD78" s="337" t="s">
        <v>84</v>
      </c>
      <c r="AE78" s="337"/>
      <c r="AF78" s="337"/>
      <c r="AG78" s="337"/>
      <c r="AH78" s="337"/>
      <c r="AI78" s="337"/>
      <c r="AJ78" s="338">
        <f>IF(H27&gt;=10000000,H27-1955000,0)</f>
        <v>0</v>
      </c>
      <c r="AK78" s="338"/>
      <c r="AL78" s="338"/>
      <c r="AM78" s="338"/>
      <c r="AN78" s="66"/>
      <c r="AO78" s="66"/>
      <c r="AP78" s="337" t="s">
        <v>84</v>
      </c>
      <c r="AQ78" s="337"/>
      <c r="AR78" s="337"/>
      <c r="AS78" s="337"/>
      <c r="AT78" s="337"/>
      <c r="AU78" s="337"/>
      <c r="AV78" s="338">
        <f>IF(T27&gt;=10000000,T27-1955000,0)</f>
        <v>0</v>
      </c>
      <c r="AW78" s="338"/>
      <c r="AX78" s="338"/>
      <c r="AY78" s="338"/>
      <c r="AZ78" s="66"/>
      <c r="BA78" s="66"/>
      <c r="BB78" s="66"/>
      <c r="BC78" s="66"/>
      <c r="BD78" s="66"/>
      <c r="BE78" s="66"/>
      <c r="BF78" s="66"/>
      <c r="BG78" s="66"/>
      <c r="BH78" s="66"/>
      <c r="BI78" s="66"/>
      <c r="BJ78" s="66"/>
      <c r="BK78" s="67"/>
      <c r="BL78" s="66"/>
      <c r="BM78" s="66"/>
      <c r="BN78" s="66"/>
      <c r="BO78" s="66"/>
      <c r="BP78" s="66"/>
      <c r="BQ78" s="66"/>
      <c r="BR78" s="66"/>
      <c r="BS78" s="66"/>
      <c r="BT78" s="66"/>
      <c r="BU78" s="66"/>
    </row>
    <row r="79" spans="1:73" hidden="1" x14ac:dyDescent="0.4">
      <c r="A79" s="66"/>
      <c r="B79" s="66"/>
      <c r="C79" s="337" t="s">
        <v>85</v>
      </c>
      <c r="D79" s="337"/>
      <c r="E79" s="337"/>
      <c r="F79" s="337"/>
      <c r="G79" s="337"/>
      <c r="H79" s="337"/>
      <c r="I79" s="338">
        <f>MAX(I74:L78)</f>
        <v>0</v>
      </c>
      <c r="J79" s="338"/>
      <c r="K79" s="338"/>
      <c r="L79" s="338"/>
      <c r="M79" s="66"/>
      <c r="N79" s="66"/>
      <c r="O79" s="337" t="s">
        <v>85</v>
      </c>
      <c r="P79" s="337"/>
      <c r="Q79" s="337"/>
      <c r="R79" s="337"/>
      <c r="S79" s="337"/>
      <c r="T79" s="337"/>
      <c r="U79" s="338">
        <f>MAX(U74:X78)</f>
        <v>0</v>
      </c>
      <c r="V79" s="338"/>
      <c r="W79" s="338"/>
      <c r="X79" s="338"/>
      <c r="Y79" s="66"/>
      <c r="Z79" s="66"/>
      <c r="AA79" s="66"/>
      <c r="AB79" s="66"/>
      <c r="AC79" s="66"/>
      <c r="AD79" s="337" t="s">
        <v>85</v>
      </c>
      <c r="AE79" s="337"/>
      <c r="AF79" s="337"/>
      <c r="AG79" s="337"/>
      <c r="AH79" s="337"/>
      <c r="AI79" s="337"/>
      <c r="AJ79" s="338">
        <f>MAX(AJ74:AM78)</f>
        <v>0</v>
      </c>
      <c r="AK79" s="338"/>
      <c r="AL79" s="338"/>
      <c r="AM79" s="338"/>
      <c r="AN79" s="66"/>
      <c r="AO79" s="66"/>
      <c r="AP79" s="337" t="s">
        <v>85</v>
      </c>
      <c r="AQ79" s="337"/>
      <c r="AR79" s="337"/>
      <c r="AS79" s="337"/>
      <c r="AT79" s="337"/>
      <c r="AU79" s="337"/>
      <c r="AV79" s="338">
        <f>MAX(AV74:AY78)</f>
        <v>0</v>
      </c>
      <c r="AW79" s="338"/>
      <c r="AX79" s="338"/>
      <c r="AY79" s="338"/>
      <c r="AZ79" s="66"/>
      <c r="BA79" s="66"/>
      <c r="BB79" s="66"/>
      <c r="BC79" s="66"/>
      <c r="BD79" s="66"/>
      <c r="BE79" s="66"/>
      <c r="BF79" s="66"/>
      <c r="BG79" s="66"/>
      <c r="BH79" s="66"/>
      <c r="BI79" s="66"/>
      <c r="BJ79" s="66"/>
      <c r="BK79" s="67"/>
      <c r="BL79" s="66"/>
      <c r="BM79" s="66"/>
      <c r="BN79" s="66"/>
      <c r="BO79" s="66"/>
      <c r="BP79" s="66"/>
      <c r="BQ79" s="66"/>
      <c r="BR79" s="66"/>
      <c r="BS79" s="66"/>
      <c r="BT79" s="66"/>
      <c r="BU79" s="66"/>
    </row>
    <row r="80" spans="1:73" hidden="1" x14ac:dyDescent="0.4">
      <c r="A80" s="66"/>
      <c r="B80" s="66"/>
      <c r="C80" s="70"/>
      <c r="D80" s="70"/>
      <c r="E80" s="70"/>
      <c r="F80" s="70"/>
      <c r="G80" s="70"/>
      <c r="H80" s="70"/>
      <c r="I80" s="68"/>
      <c r="J80" s="68"/>
      <c r="K80" s="68"/>
      <c r="L80" s="68"/>
      <c r="M80" s="66"/>
      <c r="N80" s="66"/>
      <c r="O80" s="70"/>
      <c r="P80" s="70"/>
      <c r="Q80" s="70"/>
      <c r="R80" s="70"/>
      <c r="S80" s="70"/>
      <c r="T80" s="70"/>
      <c r="U80" s="68"/>
      <c r="V80" s="68"/>
      <c r="W80" s="68"/>
      <c r="X80" s="68"/>
      <c r="Y80" s="66"/>
      <c r="Z80" s="66"/>
      <c r="AA80" s="66"/>
      <c r="AB80" s="66"/>
      <c r="AC80" s="66"/>
      <c r="AD80" s="70"/>
      <c r="AE80" s="70"/>
      <c r="AF80" s="70"/>
      <c r="AG80" s="70"/>
      <c r="AH80" s="70"/>
      <c r="AI80" s="70"/>
      <c r="AJ80" s="68"/>
      <c r="AK80" s="68"/>
      <c r="AL80" s="68"/>
      <c r="AM80" s="68"/>
      <c r="AN80" s="66"/>
      <c r="AO80" s="66"/>
      <c r="AP80" s="70"/>
      <c r="AQ80" s="70"/>
      <c r="AR80" s="70"/>
      <c r="AS80" s="70"/>
      <c r="AT80" s="70"/>
      <c r="AU80" s="70"/>
      <c r="AV80" s="68"/>
      <c r="AW80" s="68"/>
      <c r="AX80" s="68"/>
      <c r="AY80" s="68"/>
      <c r="AZ80" s="66"/>
      <c r="BA80" s="66"/>
      <c r="BB80" s="66"/>
      <c r="BC80" s="66"/>
      <c r="BD80" s="66"/>
      <c r="BE80" s="66"/>
      <c r="BF80" s="66"/>
      <c r="BG80" s="66"/>
      <c r="BH80" s="66"/>
      <c r="BI80" s="66"/>
      <c r="BJ80" s="66"/>
      <c r="BK80" s="67"/>
      <c r="BL80" s="66"/>
      <c r="BM80" s="66"/>
      <c r="BN80" s="66"/>
      <c r="BO80" s="66"/>
      <c r="BP80" s="66"/>
      <c r="BQ80" s="66"/>
      <c r="BR80" s="66"/>
      <c r="BS80" s="66"/>
      <c r="BT80" s="66"/>
      <c r="BU80" s="66"/>
    </row>
    <row r="81" spans="1:73" hidden="1" x14ac:dyDescent="0.4">
      <c r="A81" s="66"/>
      <c r="B81" s="66"/>
      <c r="C81" s="338" t="s">
        <v>89</v>
      </c>
      <c r="D81" s="338"/>
      <c r="E81" s="338"/>
      <c r="F81" s="338"/>
      <c r="G81" s="338"/>
      <c r="H81" s="338"/>
      <c r="I81" s="338">
        <f>IF(OR(I83&gt;0,I86&gt;0),1,0)</f>
        <v>0</v>
      </c>
      <c r="J81" s="338"/>
      <c r="K81" s="70" t="s">
        <v>7</v>
      </c>
      <c r="L81" s="68"/>
      <c r="M81" s="66"/>
      <c r="N81" s="66"/>
      <c r="O81" s="338" t="s">
        <v>89</v>
      </c>
      <c r="P81" s="338"/>
      <c r="Q81" s="338"/>
      <c r="R81" s="338"/>
      <c r="S81" s="338"/>
      <c r="T81" s="338"/>
      <c r="U81" s="338">
        <f>IF(OR(U83&gt;0,U86&gt;0),1,0)</f>
        <v>0</v>
      </c>
      <c r="V81" s="338"/>
      <c r="W81" s="70" t="s">
        <v>7</v>
      </c>
      <c r="X81" s="68"/>
      <c r="Y81" s="66"/>
      <c r="Z81" s="66"/>
      <c r="AA81" s="66"/>
      <c r="AB81" s="66"/>
      <c r="AC81" s="66"/>
      <c r="AD81" s="338" t="s">
        <v>89</v>
      </c>
      <c r="AE81" s="338"/>
      <c r="AF81" s="338"/>
      <c r="AG81" s="338"/>
      <c r="AH81" s="338"/>
      <c r="AI81" s="338"/>
      <c r="AJ81" s="338">
        <f>IF(OR(AJ83&gt;0,AJ86&gt;0),1,0)</f>
        <v>0</v>
      </c>
      <c r="AK81" s="338"/>
      <c r="AL81" s="70" t="s">
        <v>7</v>
      </c>
      <c r="AM81" s="68"/>
      <c r="AN81" s="66"/>
      <c r="AO81" s="66"/>
      <c r="AP81" s="338" t="s">
        <v>89</v>
      </c>
      <c r="AQ81" s="338"/>
      <c r="AR81" s="338"/>
      <c r="AS81" s="338"/>
      <c r="AT81" s="338"/>
      <c r="AU81" s="338"/>
      <c r="AV81" s="338">
        <f>IF(OR(AV83&gt;0,AV86&gt;0),1,0)</f>
        <v>0</v>
      </c>
      <c r="AW81" s="338"/>
      <c r="AX81" s="70" t="s">
        <v>7</v>
      </c>
      <c r="AY81" s="68"/>
      <c r="AZ81" s="66"/>
      <c r="BA81" s="66"/>
      <c r="BB81" s="66"/>
      <c r="BC81" s="66"/>
      <c r="BD81" s="66"/>
      <c r="BE81" s="66"/>
      <c r="BF81" s="66"/>
      <c r="BG81" s="66"/>
      <c r="BH81" s="66"/>
      <c r="BI81" s="66"/>
      <c r="BJ81" s="66"/>
      <c r="BK81" s="67"/>
      <c r="BL81" s="66"/>
      <c r="BM81" s="66"/>
      <c r="BN81" s="66"/>
      <c r="BO81" s="66"/>
      <c r="BP81" s="66"/>
      <c r="BQ81" s="66"/>
      <c r="BR81" s="66"/>
      <c r="BS81" s="66"/>
      <c r="BT81" s="66"/>
      <c r="BU81" s="66"/>
    </row>
    <row r="82" spans="1:73" hidden="1" x14ac:dyDescent="0.4">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7"/>
      <c r="BL82" s="66"/>
      <c r="BM82" s="66"/>
      <c r="BN82" s="66"/>
      <c r="BO82" s="66"/>
      <c r="BP82" s="66"/>
      <c r="BQ82" s="66"/>
      <c r="BR82" s="66"/>
      <c r="BS82" s="66"/>
      <c r="BT82" s="66"/>
      <c r="BU82" s="66"/>
    </row>
    <row r="83" spans="1:73" hidden="1" x14ac:dyDescent="0.4">
      <c r="A83" s="66"/>
      <c r="B83" s="66"/>
      <c r="C83" s="71" t="s">
        <v>90</v>
      </c>
      <c r="D83" s="71"/>
      <c r="E83" s="71"/>
      <c r="F83" s="72"/>
      <c r="G83" s="72"/>
      <c r="H83" s="72"/>
      <c r="I83" s="339">
        <f>IF(H20=0,0,VLOOKUP(H20,C53:J63,5,-1))</f>
        <v>0</v>
      </c>
      <c r="J83" s="339"/>
      <c r="K83" s="339"/>
      <c r="L83" s="66"/>
      <c r="M83" s="66"/>
      <c r="N83" s="66"/>
      <c r="O83" s="71" t="s">
        <v>90</v>
      </c>
      <c r="P83" s="71"/>
      <c r="Q83" s="71"/>
      <c r="R83" s="72"/>
      <c r="S83" s="72"/>
      <c r="T83" s="72"/>
      <c r="U83" s="339">
        <f>IF(T20=0,0,VLOOKUP(T20,O53:V63,5,-1))</f>
        <v>0</v>
      </c>
      <c r="V83" s="339"/>
      <c r="W83" s="339"/>
      <c r="X83" s="66"/>
      <c r="Y83" s="66"/>
      <c r="Z83" s="66"/>
      <c r="AA83" s="66"/>
      <c r="AB83" s="66"/>
      <c r="AC83" s="66"/>
      <c r="AD83" s="71" t="s">
        <v>90</v>
      </c>
      <c r="AE83" s="71"/>
      <c r="AF83" s="71"/>
      <c r="AG83" s="72"/>
      <c r="AH83" s="72"/>
      <c r="AI83" s="72"/>
      <c r="AJ83" s="339">
        <f>IF(H26=0,0,VLOOKUP(H26,AD53:AK63,5,-1))</f>
        <v>0</v>
      </c>
      <c r="AK83" s="339"/>
      <c r="AL83" s="339"/>
      <c r="AM83" s="66"/>
      <c r="AN83" s="66"/>
      <c r="AO83" s="66"/>
      <c r="AP83" s="71" t="s">
        <v>90</v>
      </c>
      <c r="AQ83" s="71"/>
      <c r="AR83" s="71"/>
      <c r="AS83" s="72"/>
      <c r="AT83" s="72"/>
      <c r="AU83" s="72"/>
      <c r="AV83" s="339">
        <f>IF(T26=0,0,VLOOKUP(T26,AP53:AW63,5,-1))</f>
        <v>0</v>
      </c>
      <c r="AW83" s="339"/>
      <c r="AX83" s="339"/>
      <c r="AY83" s="339"/>
      <c r="AZ83" s="66"/>
      <c r="BA83" s="66"/>
      <c r="BB83" s="66"/>
      <c r="BC83" s="66"/>
      <c r="BD83" s="66"/>
      <c r="BE83" s="66"/>
      <c r="BF83" s="66"/>
      <c r="BG83" s="66"/>
      <c r="BH83" s="66"/>
      <c r="BI83" s="66"/>
      <c r="BJ83" s="66"/>
      <c r="BK83" s="67"/>
      <c r="BL83" s="66"/>
      <c r="BM83" s="66"/>
      <c r="BN83" s="66"/>
      <c r="BO83" s="66"/>
      <c r="BP83" s="66"/>
      <c r="BQ83" s="66"/>
      <c r="BR83" s="66"/>
      <c r="BS83" s="66"/>
      <c r="BT83" s="66"/>
      <c r="BU83" s="66"/>
    </row>
    <row r="84" spans="1:73" hidden="1" x14ac:dyDescent="0.4">
      <c r="A84" s="66"/>
      <c r="B84" s="66"/>
      <c r="C84" s="71"/>
      <c r="D84" s="71"/>
      <c r="E84" s="71"/>
      <c r="F84" s="71"/>
      <c r="G84" s="71"/>
      <c r="H84" s="71"/>
      <c r="I84" s="71"/>
      <c r="J84" s="71"/>
      <c r="K84" s="71"/>
      <c r="L84" s="66"/>
      <c r="M84" s="66"/>
      <c r="N84" s="66"/>
      <c r="O84" s="71"/>
      <c r="P84" s="71"/>
      <c r="Q84" s="71"/>
      <c r="R84" s="71"/>
      <c r="S84" s="71"/>
      <c r="T84" s="71"/>
      <c r="U84" s="71"/>
      <c r="V84" s="71"/>
      <c r="W84" s="71"/>
      <c r="X84" s="66"/>
      <c r="Y84" s="66"/>
      <c r="Z84" s="66"/>
      <c r="AA84" s="66"/>
      <c r="AB84" s="66"/>
      <c r="AC84" s="66"/>
      <c r="AD84" s="71"/>
      <c r="AE84" s="71"/>
      <c r="AF84" s="71"/>
      <c r="AG84" s="71"/>
      <c r="AH84" s="71"/>
      <c r="AI84" s="71"/>
      <c r="AJ84" s="71"/>
      <c r="AK84" s="71"/>
      <c r="AL84" s="71"/>
      <c r="AM84" s="66"/>
      <c r="AN84" s="66"/>
      <c r="AO84" s="66"/>
      <c r="AP84" s="71"/>
      <c r="AQ84" s="71"/>
      <c r="AR84" s="71"/>
      <c r="AS84" s="71"/>
      <c r="AT84" s="71"/>
      <c r="AU84" s="71"/>
      <c r="AV84" s="71"/>
      <c r="AW84" s="71"/>
      <c r="AX84" s="71"/>
      <c r="AY84" s="66"/>
      <c r="AZ84" s="66"/>
      <c r="BA84" s="66"/>
      <c r="BB84" s="66"/>
      <c r="BC84" s="66"/>
      <c r="BD84" s="66"/>
      <c r="BE84" s="66"/>
      <c r="BF84" s="66"/>
      <c r="BG84" s="66"/>
      <c r="BH84" s="66"/>
      <c r="BI84" s="66"/>
      <c r="BJ84" s="66"/>
      <c r="BK84" s="67"/>
      <c r="BL84" s="66"/>
      <c r="BM84" s="66"/>
      <c r="BN84" s="66"/>
      <c r="BO84" s="66"/>
      <c r="BP84" s="66"/>
      <c r="BQ84" s="66"/>
      <c r="BR84" s="66"/>
      <c r="BS84" s="66"/>
      <c r="BT84" s="66"/>
      <c r="BU84" s="66"/>
    </row>
    <row r="85" spans="1:73" hidden="1" x14ac:dyDescent="0.4">
      <c r="A85" s="66"/>
      <c r="B85" s="66"/>
      <c r="C85" s="71" t="s">
        <v>91</v>
      </c>
      <c r="D85" s="71"/>
      <c r="E85" s="71"/>
      <c r="F85" s="72"/>
      <c r="G85" s="72"/>
      <c r="H85" s="72"/>
      <c r="I85" s="339">
        <f>IF(OR(G19="④ 65歳以上 74歳未満",G19="⑥ 加入しない(65歳以上)"),I79,I71)</f>
        <v>0</v>
      </c>
      <c r="J85" s="339"/>
      <c r="K85" s="339"/>
      <c r="L85" s="66"/>
      <c r="M85" s="66"/>
      <c r="N85" s="66"/>
      <c r="O85" s="71" t="s">
        <v>91</v>
      </c>
      <c r="P85" s="71"/>
      <c r="Q85" s="71"/>
      <c r="R85" s="72"/>
      <c r="S85" s="72"/>
      <c r="T85" s="72"/>
      <c r="U85" s="339">
        <f>IF(S19="④ 65歳以上 74歳未満",U79,U71)</f>
        <v>0</v>
      </c>
      <c r="V85" s="339"/>
      <c r="W85" s="339"/>
      <c r="X85" s="66"/>
      <c r="Y85" s="66"/>
      <c r="Z85" s="66"/>
      <c r="AA85" s="66"/>
      <c r="AB85" s="66"/>
      <c r="AC85" s="66"/>
      <c r="AD85" s="71" t="s">
        <v>91</v>
      </c>
      <c r="AE85" s="71"/>
      <c r="AF85" s="71"/>
      <c r="AG85" s="72"/>
      <c r="AH85" s="72"/>
      <c r="AI85" s="72"/>
      <c r="AJ85" s="339">
        <f>IF(G25="④ 65歳以上 74歳未満",AJ79,AJ71)</f>
        <v>0</v>
      </c>
      <c r="AK85" s="339"/>
      <c r="AL85" s="339"/>
      <c r="AM85" s="66"/>
      <c r="AN85" s="66"/>
      <c r="AO85" s="66"/>
      <c r="AP85" s="71" t="s">
        <v>91</v>
      </c>
      <c r="AQ85" s="71"/>
      <c r="AR85" s="71"/>
      <c r="AS85" s="72"/>
      <c r="AT85" s="72"/>
      <c r="AU85" s="72"/>
      <c r="AV85" s="339">
        <f>IF(S25="④ 65歳以上 74歳未満",AV79,AV71)</f>
        <v>0</v>
      </c>
      <c r="AW85" s="339"/>
      <c r="AX85" s="339"/>
      <c r="AY85" s="339"/>
      <c r="AZ85" s="66"/>
      <c r="BA85" s="66"/>
      <c r="BB85" s="66"/>
      <c r="BC85" s="66"/>
      <c r="BD85" s="66"/>
      <c r="BE85" s="66"/>
      <c r="BF85" s="66"/>
      <c r="BG85" s="66"/>
      <c r="BH85" s="66"/>
      <c r="BI85" s="66"/>
      <c r="BJ85" s="66"/>
      <c r="BK85" s="67"/>
      <c r="BL85" s="66"/>
      <c r="BM85" s="66"/>
      <c r="BN85" s="66"/>
      <c r="BO85" s="66"/>
      <c r="BP85" s="66"/>
      <c r="BQ85" s="66"/>
      <c r="BR85" s="66"/>
      <c r="BS85" s="66"/>
      <c r="BT85" s="66"/>
      <c r="BU85" s="66"/>
    </row>
    <row r="86" spans="1:73" hidden="1" x14ac:dyDescent="0.4">
      <c r="A86" s="66"/>
      <c r="B86" s="66"/>
      <c r="C86" s="71" t="s">
        <v>92</v>
      </c>
      <c r="D86" s="71"/>
      <c r="E86" s="71"/>
      <c r="F86" s="72"/>
      <c r="G86" s="72"/>
      <c r="H86" s="72"/>
      <c r="I86" s="339">
        <f>MAX(IF(OR(G19="④ 65歳以上 74歳未満",G19="⑥ 加入しない(65歳以上)"),I85-150000,I85),0)</f>
        <v>0</v>
      </c>
      <c r="J86" s="339"/>
      <c r="K86" s="339"/>
      <c r="L86" s="66"/>
      <c r="M86" s="66"/>
      <c r="N86" s="66"/>
      <c r="O86" s="71" t="s">
        <v>92</v>
      </c>
      <c r="P86" s="71"/>
      <c r="Q86" s="71"/>
      <c r="R86" s="72"/>
      <c r="S86" s="72"/>
      <c r="T86" s="72"/>
      <c r="U86" s="339">
        <f>MAX(IF(S19="④ 65歳以上 74歳未満",U85-150000,U85),0)</f>
        <v>0</v>
      </c>
      <c r="V86" s="339"/>
      <c r="W86" s="339"/>
      <c r="X86" s="66"/>
      <c r="Y86" s="66"/>
      <c r="Z86" s="66"/>
      <c r="AA86" s="66"/>
      <c r="AB86" s="66"/>
      <c r="AC86" s="66"/>
      <c r="AD86" s="71" t="s">
        <v>92</v>
      </c>
      <c r="AE86" s="71"/>
      <c r="AF86" s="71"/>
      <c r="AG86" s="72"/>
      <c r="AH86" s="72"/>
      <c r="AI86" s="72"/>
      <c r="AJ86" s="339">
        <f>MAX(IF(G25="④ 65歳以上 74歳未満",AJ85-150000,AJ85),0)</f>
        <v>0</v>
      </c>
      <c r="AK86" s="339"/>
      <c r="AL86" s="339"/>
      <c r="AM86" s="66"/>
      <c r="AN86" s="66"/>
      <c r="AO86" s="66"/>
      <c r="AP86" s="71" t="s">
        <v>92</v>
      </c>
      <c r="AQ86" s="71"/>
      <c r="AR86" s="71"/>
      <c r="AS86" s="72"/>
      <c r="AT86" s="72"/>
      <c r="AU86" s="72"/>
      <c r="AV86" s="339">
        <f>MAX(IF(S25="④ 65歳以上 74歳未満",AV85-150000,AV85),0)</f>
        <v>0</v>
      </c>
      <c r="AW86" s="339"/>
      <c r="AX86" s="339"/>
      <c r="AY86" s="339"/>
      <c r="AZ86" s="66"/>
      <c r="BA86" s="66"/>
      <c r="BB86" s="66"/>
      <c r="BC86" s="66"/>
      <c r="BD86" s="66"/>
      <c r="BE86" s="66"/>
      <c r="BF86" s="66"/>
      <c r="BG86" s="66"/>
      <c r="BH86" s="66"/>
      <c r="BI86" s="66"/>
      <c r="BJ86" s="66"/>
      <c r="BK86" s="67"/>
      <c r="BL86" s="66"/>
      <c r="BM86" s="66"/>
      <c r="BN86" s="66"/>
      <c r="BO86" s="66"/>
      <c r="BP86" s="66"/>
      <c r="BQ86" s="66"/>
      <c r="BR86" s="66"/>
      <c r="BS86" s="66"/>
      <c r="BT86" s="66"/>
      <c r="BU86" s="66"/>
    </row>
    <row r="87" spans="1:73" hidden="1" x14ac:dyDescent="0.4">
      <c r="A87" s="66"/>
      <c r="B87" s="66"/>
      <c r="C87" s="71"/>
      <c r="D87" s="71"/>
      <c r="E87" s="71"/>
      <c r="F87" s="71"/>
      <c r="G87" s="71"/>
      <c r="H87" s="71"/>
      <c r="I87" s="71"/>
      <c r="J87" s="71"/>
      <c r="K87" s="71"/>
      <c r="L87" s="66"/>
      <c r="M87" s="66"/>
      <c r="N87" s="66"/>
      <c r="O87" s="71"/>
      <c r="P87" s="71"/>
      <c r="Q87" s="71"/>
      <c r="R87" s="71"/>
      <c r="S87" s="71"/>
      <c r="T87" s="71"/>
      <c r="U87" s="71"/>
      <c r="V87" s="71"/>
      <c r="W87" s="71"/>
      <c r="X87" s="66"/>
      <c r="Y87" s="66"/>
      <c r="Z87" s="66"/>
      <c r="AA87" s="66"/>
      <c r="AB87" s="66"/>
      <c r="AC87" s="66"/>
      <c r="AD87" s="71"/>
      <c r="AE87" s="71"/>
      <c r="AF87" s="71"/>
      <c r="AG87" s="71"/>
      <c r="AH87" s="71"/>
      <c r="AI87" s="71"/>
      <c r="AJ87" s="71"/>
      <c r="AK87" s="71"/>
      <c r="AL87" s="71"/>
      <c r="AM87" s="66"/>
      <c r="AN87" s="66"/>
      <c r="AO87" s="66"/>
      <c r="AP87" s="71"/>
      <c r="AQ87" s="71"/>
      <c r="AR87" s="71"/>
      <c r="AS87" s="71"/>
      <c r="AT87" s="71"/>
      <c r="AU87" s="71"/>
      <c r="AV87" s="71"/>
      <c r="AW87" s="71"/>
      <c r="AX87" s="71"/>
      <c r="AY87" s="66"/>
      <c r="AZ87" s="66"/>
      <c r="BA87" s="66"/>
      <c r="BB87" s="66"/>
      <c r="BC87" s="66"/>
      <c r="BD87" s="66"/>
      <c r="BE87" s="66"/>
      <c r="BF87" s="66"/>
      <c r="BG87" s="66"/>
      <c r="BH87" s="66"/>
      <c r="BI87" s="66"/>
      <c r="BJ87" s="66"/>
      <c r="BK87" s="67"/>
      <c r="BL87" s="66"/>
      <c r="BM87" s="66"/>
      <c r="BN87" s="66"/>
      <c r="BO87" s="66"/>
      <c r="BP87" s="66"/>
      <c r="BQ87" s="66"/>
      <c r="BR87" s="66"/>
      <c r="BS87" s="66"/>
      <c r="BT87" s="66"/>
      <c r="BU87" s="66"/>
    </row>
    <row r="88" spans="1:73" hidden="1" x14ac:dyDescent="0.4">
      <c r="A88" s="66"/>
      <c r="B88" s="66"/>
      <c r="C88" s="73" t="s">
        <v>39</v>
      </c>
      <c r="D88" s="73"/>
      <c r="E88" s="73"/>
      <c r="F88" s="72"/>
      <c r="G88" s="72"/>
      <c r="H88" s="72"/>
      <c r="I88" s="339">
        <f>H22</f>
        <v>0</v>
      </c>
      <c r="J88" s="339"/>
      <c r="K88" s="339"/>
      <c r="L88" s="66"/>
      <c r="M88" s="66"/>
      <c r="N88" s="66"/>
      <c r="O88" s="73" t="s">
        <v>39</v>
      </c>
      <c r="P88" s="73"/>
      <c r="Q88" s="73"/>
      <c r="R88" s="72"/>
      <c r="S88" s="72"/>
      <c r="T88" s="72"/>
      <c r="U88" s="339">
        <f>T22</f>
        <v>0</v>
      </c>
      <c r="V88" s="339"/>
      <c r="W88" s="339"/>
      <c r="X88" s="66"/>
      <c r="Y88" s="66"/>
      <c r="Z88" s="66"/>
      <c r="AA88" s="66"/>
      <c r="AB88" s="66"/>
      <c r="AC88" s="66"/>
      <c r="AD88" s="73" t="s">
        <v>39</v>
      </c>
      <c r="AE88" s="73"/>
      <c r="AF88" s="73"/>
      <c r="AG88" s="72"/>
      <c r="AH88" s="72"/>
      <c r="AI88" s="72"/>
      <c r="AJ88" s="339">
        <f>H28</f>
        <v>0</v>
      </c>
      <c r="AK88" s="339"/>
      <c r="AL88" s="339"/>
      <c r="AM88" s="66"/>
      <c r="AN88" s="66"/>
      <c r="AO88" s="66"/>
      <c r="AP88" s="73" t="s">
        <v>39</v>
      </c>
      <c r="AQ88" s="73"/>
      <c r="AR88" s="73"/>
      <c r="AS88" s="72"/>
      <c r="AT88" s="72"/>
      <c r="AU88" s="72"/>
      <c r="AV88" s="339">
        <f>T28</f>
        <v>0</v>
      </c>
      <c r="AW88" s="339"/>
      <c r="AX88" s="339"/>
      <c r="AY88" s="339"/>
      <c r="AZ88" s="66"/>
      <c r="BA88" s="66"/>
      <c r="BB88" s="66"/>
      <c r="BC88" s="66"/>
      <c r="BD88" s="66"/>
      <c r="BE88" s="66"/>
      <c r="BF88" s="66"/>
      <c r="BG88" s="66"/>
      <c r="BH88" s="66"/>
      <c r="BI88" s="66"/>
      <c r="BJ88" s="66"/>
      <c r="BK88" s="67"/>
      <c r="BL88" s="66"/>
      <c r="BM88" s="66"/>
      <c r="BN88" s="66"/>
      <c r="BO88" s="66"/>
      <c r="BP88" s="66"/>
      <c r="BQ88" s="66"/>
      <c r="BR88" s="66"/>
      <c r="BS88" s="66"/>
      <c r="BT88" s="66"/>
      <c r="BU88" s="66"/>
    </row>
    <row r="89" spans="1:73" hidden="1" x14ac:dyDescent="0.4">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7"/>
      <c r="BL89" s="66"/>
      <c r="BM89" s="66"/>
      <c r="BN89" s="66"/>
      <c r="BO89" s="66"/>
      <c r="BP89" s="66"/>
      <c r="BQ89" s="66"/>
      <c r="BR89" s="66"/>
      <c r="BS89" s="66"/>
      <c r="BT89" s="66"/>
      <c r="BU89" s="66"/>
    </row>
    <row r="90" spans="1:73" hidden="1" x14ac:dyDescent="0.4">
      <c r="A90" s="66"/>
      <c r="B90" s="66"/>
      <c r="C90" s="70" t="s">
        <v>41</v>
      </c>
      <c r="D90" s="70"/>
      <c r="E90" s="70"/>
      <c r="F90" s="74"/>
      <c r="G90" s="74"/>
      <c r="H90" s="74"/>
      <c r="I90" s="338">
        <f>IF(AND(I83&gt;0,I85&gt;0),IF((I83+I85)&gt;100000,I83+I85+I88-100000,I88),I83+I85+I88)</f>
        <v>0</v>
      </c>
      <c r="J90" s="338"/>
      <c r="K90" s="338"/>
      <c r="L90" s="66"/>
      <c r="M90" s="66"/>
      <c r="N90" s="66"/>
      <c r="O90" s="70" t="s">
        <v>41</v>
      </c>
      <c r="P90" s="70"/>
      <c r="Q90" s="70"/>
      <c r="R90" s="74"/>
      <c r="S90" s="74"/>
      <c r="T90" s="74"/>
      <c r="U90" s="338">
        <f>IF(AND(U83&gt;0,U85&gt;0),IF((U83+U85)&gt;100000,U83+U85+U88-100000,U88),U83+U85+U88)</f>
        <v>0</v>
      </c>
      <c r="V90" s="338"/>
      <c r="W90" s="338"/>
      <c r="X90" s="66"/>
      <c r="Y90" s="66"/>
      <c r="Z90" s="66"/>
      <c r="AA90" s="66"/>
      <c r="AB90" s="66"/>
      <c r="AC90" s="66"/>
      <c r="AD90" s="70" t="s">
        <v>41</v>
      </c>
      <c r="AE90" s="70"/>
      <c r="AF90" s="70"/>
      <c r="AG90" s="74"/>
      <c r="AH90" s="74"/>
      <c r="AI90" s="74"/>
      <c r="AJ90" s="338">
        <f>IF(AND(AJ83&gt;0,AJ85&gt;0),IF((AJ83+AJ85)&gt;100000,AJ83+AJ85+AJ88-100000,AJ88),AJ83+AJ85+AJ88)</f>
        <v>0</v>
      </c>
      <c r="AK90" s="338"/>
      <c r="AL90" s="338"/>
      <c r="AM90" s="66"/>
      <c r="AN90" s="66"/>
      <c r="AO90" s="66"/>
      <c r="AP90" s="70" t="s">
        <v>41</v>
      </c>
      <c r="AQ90" s="70"/>
      <c r="AR90" s="70"/>
      <c r="AS90" s="74"/>
      <c r="AT90" s="74"/>
      <c r="AU90" s="74"/>
      <c r="AV90" s="338">
        <f>IF(AND(AV83&gt;0,AV85&gt;0),IF((AV83+AV85)&gt;100000,AV83+AV85+AV88-100000,AV88),AV83+AV85+AV88)</f>
        <v>0</v>
      </c>
      <c r="AW90" s="338"/>
      <c r="AX90" s="338"/>
      <c r="AY90" s="338"/>
      <c r="AZ90" s="66"/>
      <c r="BA90" s="66"/>
      <c r="BB90" s="66"/>
      <c r="BC90" s="66"/>
      <c r="BD90" s="66"/>
      <c r="BE90" s="66"/>
      <c r="BF90" s="66"/>
      <c r="BG90" s="66"/>
      <c r="BH90" s="66"/>
      <c r="BI90" s="66"/>
      <c r="BJ90" s="66"/>
      <c r="BK90" s="67"/>
      <c r="BL90" s="66"/>
      <c r="BM90" s="66"/>
      <c r="BN90" s="66"/>
      <c r="BO90" s="66"/>
      <c r="BP90" s="66"/>
      <c r="BQ90" s="66"/>
      <c r="BR90" s="66"/>
      <c r="BS90" s="66"/>
      <c r="BT90" s="66"/>
      <c r="BU90" s="66"/>
    </row>
    <row r="91" spans="1:73" hidden="1" x14ac:dyDescent="0.4">
      <c r="A91" s="66"/>
      <c r="B91" s="66"/>
      <c r="C91" s="70"/>
      <c r="D91" s="70"/>
      <c r="E91" s="70"/>
      <c r="F91" s="70"/>
      <c r="G91" s="70"/>
      <c r="H91" s="70"/>
      <c r="I91" s="70"/>
      <c r="J91" s="70"/>
      <c r="K91" s="70"/>
      <c r="L91" s="66"/>
      <c r="M91" s="66"/>
      <c r="N91" s="66"/>
      <c r="O91" s="70"/>
      <c r="P91" s="70"/>
      <c r="Q91" s="70"/>
      <c r="R91" s="70"/>
      <c r="S91" s="70"/>
      <c r="T91" s="70"/>
      <c r="U91" s="70"/>
      <c r="V91" s="70"/>
      <c r="W91" s="70"/>
      <c r="X91" s="66"/>
      <c r="Y91" s="66"/>
      <c r="Z91" s="66"/>
      <c r="AA91" s="66"/>
      <c r="AB91" s="66"/>
      <c r="AC91" s="66"/>
      <c r="AD91" s="70"/>
      <c r="AE91" s="70"/>
      <c r="AF91" s="70"/>
      <c r="AG91" s="70"/>
      <c r="AH91" s="70"/>
      <c r="AI91" s="70"/>
      <c r="AJ91" s="70"/>
      <c r="AK91" s="70"/>
      <c r="AL91" s="70"/>
      <c r="AM91" s="66"/>
      <c r="AN91" s="66"/>
      <c r="AO91" s="66"/>
      <c r="AP91" s="70"/>
      <c r="AQ91" s="70"/>
      <c r="AR91" s="70"/>
      <c r="AS91" s="70"/>
      <c r="AT91" s="70"/>
      <c r="AU91" s="70"/>
      <c r="AV91" s="70"/>
      <c r="AW91" s="70"/>
      <c r="AX91" s="70"/>
      <c r="AY91" s="66"/>
      <c r="AZ91" s="66"/>
      <c r="BA91" s="66"/>
      <c r="BB91" s="66"/>
      <c r="BC91" s="66"/>
      <c r="BD91" s="66"/>
      <c r="BE91" s="66"/>
      <c r="BF91" s="66"/>
      <c r="BG91" s="66"/>
      <c r="BH91" s="66"/>
      <c r="BI91" s="66"/>
      <c r="BJ91" s="66"/>
      <c r="BK91" s="67"/>
      <c r="BL91" s="66"/>
      <c r="BM91" s="66"/>
      <c r="BN91" s="66"/>
      <c r="BO91" s="66"/>
      <c r="BP91" s="66"/>
      <c r="BQ91" s="66"/>
      <c r="BR91" s="66"/>
      <c r="BS91" s="66"/>
      <c r="BT91" s="66"/>
      <c r="BU91" s="66"/>
    </row>
    <row r="92" spans="1:73" hidden="1" x14ac:dyDescent="0.4">
      <c r="A92" s="66"/>
      <c r="B92" s="66"/>
      <c r="C92" s="70" t="s">
        <v>93</v>
      </c>
      <c r="D92" s="70"/>
      <c r="E92" s="70"/>
      <c r="F92" s="74"/>
      <c r="G92" s="74"/>
      <c r="H92" s="74"/>
      <c r="I92" s="338">
        <f>IF(I90&lt;=430000,I90,IF(I90&lt;=24000000,430000,IF(AND(I90&gt;24000000,I90&lt;=24500000),290000,IF(AND(I90&gt;24500000,I90&lt;=25000000),150000,0))))</f>
        <v>0</v>
      </c>
      <c r="J92" s="338"/>
      <c r="K92" s="338"/>
      <c r="L92" s="66"/>
      <c r="M92" s="66"/>
      <c r="N92" s="66"/>
      <c r="O92" s="70" t="s">
        <v>93</v>
      </c>
      <c r="P92" s="70"/>
      <c r="Q92" s="70"/>
      <c r="R92" s="74"/>
      <c r="S92" s="74"/>
      <c r="T92" s="74"/>
      <c r="U92" s="338">
        <f>IF(U90&lt;=430000,U90,IF(U90&lt;=24000000,430000,IF(AND(U90&gt;24000000,U90&lt;=24500000),290000,IF(AND(U90&gt;24500000,U90&lt;=25000000),150000,0))))</f>
        <v>0</v>
      </c>
      <c r="V92" s="338"/>
      <c r="W92" s="338"/>
      <c r="X92" s="66"/>
      <c r="Y92" s="66"/>
      <c r="Z92" s="66"/>
      <c r="AA92" s="66"/>
      <c r="AB92" s="66"/>
      <c r="AC92" s="66"/>
      <c r="AD92" s="70" t="s">
        <v>93</v>
      </c>
      <c r="AE92" s="70"/>
      <c r="AF92" s="70"/>
      <c r="AG92" s="74"/>
      <c r="AH92" s="74"/>
      <c r="AI92" s="74"/>
      <c r="AJ92" s="338">
        <f>IF(AJ90&lt;=430000,AJ90,IF(AJ90&lt;=24000000,430000,IF(AND(AJ90&gt;24000000,AJ90&lt;=24500000),290000,IF(AND(AJ90&gt;24500000,AJ90&lt;=25000000),150000,0))))</f>
        <v>0</v>
      </c>
      <c r="AK92" s="338"/>
      <c r="AL92" s="338"/>
      <c r="AM92" s="66"/>
      <c r="AN92" s="66"/>
      <c r="AO92" s="66"/>
      <c r="AP92" s="70" t="s">
        <v>93</v>
      </c>
      <c r="AQ92" s="70"/>
      <c r="AR92" s="70"/>
      <c r="AS92" s="74"/>
      <c r="AT92" s="74"/>
      <c r="AU92" s="74"/>
      <c r="AV92" s="338">
        <f>IF(AV90&lt;=430000,AV90,IF(AV90&lt;=24000000,430000,IF(AND(AV90&gt;24000000,AV90&lt;=24500000),290000,IF(AND(AV90&gt;24500000,AV90&lt;=25000000),150000,0))))</f>
        <v>0</v>
      </c>
      <c r="AW92" s="338"/>
      <c r="AX92" s="338"/>
      <c r="AY92" s="338"/>
      <c r="AZ92" s="66"/>
      <c r="BA92" s="66"/>
      <c r="BB92" s="66"/>
      <c r="BC92" s="66"/>
      <c r="BD92" s="66"/>
      <c r="BE92" s="66"/>
      <c r="BF92" s="66"/>
      <c r="BG92" s="66"/>
      <c r="BH92" s="66"/>
      <c r="BI92" s="66"/>
      <c r="BJ92" s="66"/>
      <c r="BK92" s="67"/>
      <c r="BL92" s="66"/>
      <c r="BM92" s="66"/>
      <c r="BN92" s="66"/>
      <c r="BO92" s="66"/>
      <c r="BP92" s="66"/>
      <c r="BQ92" s="66"/>
      <c r="BR92" s="66"/>
      <c r="BS92" s="66"/>
      <c r="BT92" s="66"/>
      <c r="BU92" s="66"/>
    </row>
    <row r="93" spans="1:73" hidden="1" x14ac:dyDescent="0.4">
      <c r="A93" s="66"/>
      <c r="B93" s="66"/>
      <c r="C93" s="70"/>
      <c r="D93" s="70"/>
      <c r="E93" s="70"/>
      <c r="F93" s="70"/>
      <c r="G93" s="70"/>
      <c r="H93" s="70"/>
      <c r="I93" s="70"/>
      <c r="J93" s="70"/>
      <c r="K93" s="70"/>
      <c r="L93" s="66"/>
      <c r="M93" s="66"/>
      <c r="N93" s="66"/>
      <c r="O93" s="70"/>
      <c r="P93" s="70"/>
      <c r="Q93" s="70"/>
      <c r="R93" s="70"/>
      <c r="S93" s="70"/>
      <c r="T93" s="70"/>
      <c r="U93" s="70"/>
      <c r="V93" s="70"/>
      <c r="W93" s="70"/>
      <c r="X93" s="66"/>
      <c r="Y93" s="66"/>
      <c r="Z93" s="66"/>
      <c r="AA93" s="66"/>
      <c r="AB93" s="66"/>
      <c r="AC93" s="66"/>
      <c r="AD93" s="70"/>
      <c r="AE93" s="70"/>
      <c r="AF93" s="70"/>
      <c r="AG93" s="70"/>
      <c r="AH93" s="70"/>
      <c r="AI93" s="70"/>
      <c r="AJ93" s="70"/>
      <c r="AK93" s="70"/>
      <c r="AL93" s="70"/>
      <c r="AM93" s="66"/>
      <c r="AN93" s="66"/>
      <c r="AO93" s="66"/>
      <c r="AP93" s="70"/>
      <c r="AQ93" s="70"/>
      <c r="AR93" s="70"/>
      <c r="AS93" s="70"/>
      <c r="AT93" s="70"/>
      <c r="AU93" s="70"/>
      <c r="AV93" s="70"/>
      <c r="AW93" s="70"/>
      <c r="AX93" s="70"/>
      <c r="AY93" s="66"/>
      <c r="AZ93" s="66"/>
      <c r="BA93" s="66"/>
      <c r="BB93" s="66"/>
      <c r="BC93" s="66"/>
      <c r="BD93" s="66"/>
      <c r="BE93" s="66"/>
      <c r="BF93" s="66"/>
      <c r="BG93" s="66"/>
      <c r="BH93" s="66"/>
      <c r="BI93" s="66"/>
      <c r="BJ93" s="66"/>
      <c r="BK93" s="67"/>
      <c r="BL93" s="66"/>
      <c r="BM93" s="66"/>
      <c r="BN93" s="66"/>
      <c r="BO93" s="66"/>
      <c r="BP93" s="66"/>
      <c r="BQ93" s="66"/>
      <c r="BR93" s="66"/>
      <c r="BS93" s="66"/>
      <c r="BT93" s="66"/>
      <c r="BU93" s="66"/>
    </row>
    <row r="94" spans="1:73" hidden="1" x14ac:dyDescent="0.4">
      <c r="A94" s="66"/>
      <c r="B94" s="66"/>
      <c r="C94" s="70" t="s">
        <v>94</v>
      </c>
      <c r="D94" s="70"/>
      <c r="E94" s="70"/>
      <c r="F94" s="74"/>
      <c r="G94" s="74"/>
      <c r="H94" s="74"/>
      <c r="I94" s="338">
        <f>I90-I92</f>
        <v>0</v>
      </c>
      <c r="J94" s="338"/>
      <c r="K94" s="338"/>
      <c r="L94" s="66"/>
      <c r="M94" s="66"/>
      <c r="N94" s="66"/>
      <c r="O94" s="70" t="s">
        <v>95</v>
      </c>
      <c r="P94" s="70"/>
      <c r="Q94" s="70"/>
      <c r="R94" s="74"/>
      <c r="S94" s="74"/>
      <c r="T94" s="74"/>
      <c r="U94" s="338">
        <f>U90-U92</f>
        <v>0</v>
      </c>
      <c r="V94" s="338"/>
      <c r="W94" s="338"/>
      <c r="X94" s="66"/>
      <c r="Y94" s="66"/>
      <c r="Z94" s="66"/>
      <c r="AA94" s="66"/>
      <c r="AB94" s="66"/>
      <c r="AC94" s="66"/>
      <c r="AD94" s="70" t="s">
        <v>95</v>
      </c>
      <c r="AE94" s="70"/>
      <c r="AF94" s="70"/>
      <c r="AG94" s="74"/>
      <c r="AH94" s="74"/>
      <c r="AI94" s="74"/>
      <c r="AJ94" s="338">
        <f>AJ90-AJ92</f>
        <v>0</v>
      </c>
      <c r="AK94" s="338"/>
      <c r="AL94" s="338"/>
      <c r="AM94" s="66"/>
      <c r="AN94" s="66"/>
      <c r="AO94" s="66"/>
      <c r="AP94" s="70" t="s">
        <v>95</v>
      </c>
      <c r="AQ94" s="70"/>
      <c r="AR94" s="70"/>
      <c r="AS94" s="74"/>
      <c r="AT94" s="74"/>
      <c r="AU94" s="74"/>
      <c r="AV94" s="338">
        <f>AV90-AV92</f>
        <v>0</v>
      </c>
      <c r="AW94" s="338"/>
      <c r="AX94" s="338"/>
      <c r="AY94" s="338"/>
      <c r="AZ94" s="66"/>
      <c r="BA94" s="66"/>
      <c r="BB94" s="66"/>
      <c r="BC94" s="66"/>
      <c r="BD94" s="66"/>
      <c r="BE94" s="66"/>
      <c r="BF94" s="66"/>
      <c r="BG94" s="66"/>
      <c r="BH94" s="66"/>
      <c r="BI94" s="66"/>
      <c r="BJ94" s="66"/>
      <c r="BK94" s="67"/>
      <c r="BL94" s="66"/>
      <c r="BM94" s="66"/>
      <c r="BN94" s="66"/>
      <c r="BO94" s="66"/>
      <c r="BP94" s="66"/>
      <c r="BQ94" s="66"/>
      <c r="BR94" s="66"/>
      <c r="BS94" s="66"/>
      <c r="BT94" s="66"/>
      <c r="BU94" s="66"/>
    </row>
    <row r="95" spans="1:73" hidden="1" x14ac:dyDescent="0.4">
      <c r="A95" s="66"/>
      <c r="B95" s="66"/>
      <c r="C95" s="70" t="s">
        <v>96</v>
      </c>
      <c r="D95" s="70"/>
      <c r="E95" s="70"/>
      <c r="F95" s="74"/>
      <c r="G95" s="74"/>
      <c r="H95" s="74"/>
      <c r="I95" s="338">
        <f>IF(G19="③ 40歳以上 65歳未満",I94,0)</f>
        <v>0</v>
      </c>
      <c r="J95" s="338"/>
      <c r="K95" s="338"/>
      <c r="L95" s="66"/>
      <c r="M95" s="66"/>
      <c r="N95" s="66"/>
      <c r="O95" s="70" t="s">
        <v>96</v>
      </c>
      <c r="P95" s="70"/>
      <c r="Q95" s="70"/>
      <c r="R95" s="74"/>
      <c r="S95" s="74"/>
      <c r="T95" s="74"/>
      <c r="U95" s="338">
        <f>IF(S19="③ 40歳以上 65歳未満",U94,0)</f>
        <v>0</v>
      </c>
      <c r="V95" s="338"/>
      <c r="W95" s="338"/>
      <c r="X95" s="66"/>
      <c r="Y95" s="66"/>
      <c r="Z95" s="66"/>
      <c r="AA95" s="66"/>
      <c r="AB95" s="66"/>
      <c r="AC95" s="66"/>
      <c r="AD95" s="70" t="s">
        <v>96</v>
      </c>
      <c r="AE95" s="70"/>
      <c r="AF95" s="70"/>
      <c r="AG95" s="74"/>
      <c r="AH95" s="74"/>
      <c r="AI95" s="74"/>
      <c r="AJ95" s="338">
        <f>IF(G25="③ 40歳以上 65歳未満",AJ94,0)</f>
        <v>0</v>
      </c>
      <c r="AK95" s="338"/>
      <c r="AL95" s="338"/>
      <c r="AM95" s="66"/>
      <c r="AN95" s="66"/>
      <c r="AO95" s="66"/>
      <c r="AP95" s="70" t="s">
        <v>96</v>
      </c>
      <c r="AQ95" s="70"/>
      <c r="AR95" s="70"/>
      <c r="AS95" s="74"/>
      <c r="AT95" s="74"/>
      <c r="AU95" s="74"/>
      <c r="AV95" s="338">
        <f>IF(S25="③ 40歳以上 65歳未満",AV94,0)</f>
        <v>0</v>
      </c>
      <c r="AW95" s="338"/>
      <c r="AX95" s="338"/>
      <c r="AY95" s="338"/>
      <c r="AZ95" s="66"/>
      <c r="BA95" s="66"/>
      <c r="BB95" s="66"/>
      <c r="BC95" s="66"/>
      <c r="BD95" s="66"/>
      <c r="BE95" s="66"/>
      <c r="BF95" s="66"/>
      <c r="BG95" s="66"/>
      <c r="BH95" s="66"/>
      <c r="BI95" s="66"/>
      <c r="BJ95" s="66"/>
      <c r="BK95" s="67"/>
      <c r="BL95" s="66"/>
      <c r="BM95" s="66"/>
      <c r="BN95" s="66"/>
      <c r="BO95" s="66"/>
      <c r="BP95" s="66"/>
      <c r="BQ95" s="66"/>
      <c r="BR95" s="66"/>
      <c r="BS95" s="66"/>
      <c r="BT95" s="66"/>
      <c r="BU95" s="66"/>
    </row>
    <row r="96" spans="1:73" hidden="1" x14ac:dyDescent="0.4">
      <c r="A96" s="66"/>
      <c r="B96" s="66"/>
      <c r="C96" s="70"/>
      <c r="D96" s="70"/>
      <c r="E96" s="70"/>
      <c r="F96" s="70"/>
      <c r="G96" s="70"/>
      <c r="H96" s="70"/>
      <c r="I96" s="70"/>
      <c r="J96" s="70"/>
      <c r="K96" s="70"/>
      <c r="L96" s="66"/>
      <c r="M96" s="66"/>
      <c r="N96" s="66"/>
      <c r="O96" s="70"/>
      <c r="P96" s="70"/>
      <c r="Q96" s="70"/>
      <c r="R96" s="70"/>
      <c r="S96" s="70"/>
      <c r="T96" s="70"/>
      <c r="U96" s="70"/>
      <c r="V96" s="70"/>
      <c r="W96" s="70"/>
      <c r="X96" s="66"/>
      <c r="Y96" s="66"/>
      <c r="Z96" s="66"/>
      <c r="AA96" s="66"/>
      <c r="AB96" s="66"/>
      <c r="AC96" s="66"/>
      <c r="AD96" s="70"/>
      <c r="AE96" s="70"/>
      <c r="AF96" s="70"/>
      <c r="AG96" s="70"/>
      <c r="AH96" s="70"/>
      <c r="AI96" s="70"/>
      <c r="AJ96" s="70"/>
      <c r="AK96" s="70"/>
      <c r="AL96" s="70"/>
      <c r="AM96" s="66"/>
      <c r="AN96" s="66"/>
      <c r="AO96" s="66"/>
      <c r="AP96" s="70"/>
      <c r="AQ96" s="70"/>
      <c r="AR96" s="70"/>
      <c r="AS96" s="70"/>
      <c r="AT96" s="70"/>
      <c r="AU96" s="70"/>
      <c r="AV96" s="70"/>
      <c r="AW96" s="70"/>
      <c r="AX96" s="70"/>
      <c r="AY96" s="66"/>
      <c r="AZ96" s="66"/>
      <c r="BA96" s="66"/>
      <c r="BB96" s="66"/>
      <c r="BC96" s="66"/>
      <c r="BD96" s="66"/>
      <c r="BE96" s="66"/>
      <c r="BF96" s="66"/>
      <c r="BG96" s="66"/>
      <c r="BH96" s="66"/>
      <c r="BI96" s="66"/>
      <c r="BJ96" s="66"/>
      <c r="BK96" s="67"/>
      <c r="BL96" s="66"/>
      <c r="BM96" s="66"/>
      <c r="BN96" s="66"/>
      <c r="BO96" s="66"/>
      <c r="BP96" s="66"/>
      <c r="BQ96" s="66"/>
      <c r="BR96" s="66"/>
      <c r="BS96" s="66"/>
      <c r="BT96" s="66"/>
      <c r="BU96" s="66"/>
    </row>
    <row r="97" spans="1:73" hidden="1" x14ac:dyDescent="0.4">
      <c r="A97" s="66"/>
      <c r="B97" s="66"/>
      <c r="C97" s="70" t="s">
        <v>97</v>
      </c>
      <c r="D97" s="70"/>
      <c r="E97" s="70"/>
      <c r="F97" s="74"/>
      <c r="G97" s="74"/>
      <c r="H97" s="74"/>
      <c r="I97" s="338">
        <f>IF(I90&lt;0,0,IF(OR(G19="① 未就学児(７歳未満)",G19="② ７歳以上 40歳未満",G19="③ 40歳以上 65歳未満",G19="⑤ 加入しない(65歳未満)"),I90,IF(AND(OR(G19="④ 65歳以上 74歳未満",G19="⑥加入しない(65歳以上)"),I85&lt;=150000),I90-I85,MAX(0,I90-150000))))</f>
        <v>0</v>
      </c>
      <c r="J97" s="338"/>
      <c r="K97" s="338"/>
      <c r="L97" s="66"/>
      <c r="M97" s="66"/>
      <c r="N97" s="66"/>
      <c r="O97" s="70" t="s">
        <v>40</v>
      </c>
      <c r="P97" s="70"/>
      <c r="Q97" s="70"/>
      <c r="R97" s="74"/>
      <c r="S97" s="74"/>
      <c r="T97" s="74"/>
      <c r="U97" s="338">
        <f>IF(U90&lt;0,0,IF(OR(S19="① 未就学児(７歳未満)",S19="② ７歳以上 40歳未満",S19="③ 40歳以上 65歳未満"),U90,IF(AND(S19="④ 65歳以上 74歳未満",U85&lt;=150000),U90-U85,MAX(0,U90-150000))))</f>
        <v>0</v>
      </c>
      <c r="V97" s="338"/>
      <c r="W97" s="338"/>
      <c r="X97" s="66"/>
      <c r="Y97" s="66"/>
      <c r="Z97" s="66"/>
      <c r="AA97" s="66"/>
      <c r="AB97" s="66"/>
      <c r="AC97" s="66"/>
      <c r="AD97" s="70" t="s">
        <v>40</v>
      </c>
      <c r="AE97" s="70"/>
      <c r="AF97" s="70"/>
      <c r="AG97" s="74"/>
      <c r="AH97" s="74"/>
      <c r="AI97" s="74"/>
      <c r="AJ97" s="338">
        <f>IF(AJ90&lt;0,0,IF(OR(G25="① 未就学児(７歳未満)",G25="② ７歳以上 40歳未満",G25="③ 40歳以上 65歳未満"),AJ90,IF(AND(G25="④ 65歳以上 74歳未満",AJ85&lt;=150000),AJ90-AJ85,MAX(0,AJ90-150000))))</f>
        <v>0</v>
      </c>
      <c r="AK97" s="338"/>
      <c r="AL97" s="338"/>
      <c r="AM97" s="66"/>
      <c r="AN97" s="66"/>
      <c r="AO97" s="66"/>
      <c r="AP97" s="70" t="s">
        <v>40</v>
      </c>
      <c r="AQ97" s="70"/>
      <c r="AR97" s="70"/>
      <c r="AS97" s="74"/>
      <c r="AT97" s="74"/>
      <c r="AU97" s="74"/>
      <c r="AV97" s="338">
        <f>IF(AV90&lt;0,0,IF(OR(S25="① 未就学児(７歳未満)",S25="② ７歳以上 40歳未満",S25="③ 40歳以上 65歳未満"),AV90,IF(AND(S25="④ 65歳以上 74歳未満",AV85&lt;=150000),AV90-AV85,MAX(0,AV90-150000))))</f>
        <v>0</v>
      </c>
      <c r="AW97" s="338"/>
      <c r="AX97" s="338"/>
      <c r="AY97" s="338"/>
      <c r="AZ97" s="66"/>
      <c r="BA97" s="66"/>
      <c r="BB97" s="66"/>
      <c r="BC97" s="66"/>
      <c r="BD97" s="66"/>
      <c r="BE97" s="66"/>
      <c r="BF97" s="66"/>
      <c r="BG97" s="66"/>
      <c r="BH97" s="66"/>
      <c r="BI97" s="66"/>
      <c r="BJ97" s="66"/>
      <c r="BK97" s="67"/>
      <c r="BL97" s="66"/>
      <c r="BM97" s="66"/>
      <c r="BN97" s="66"/>
      <c r="BO97" s="66"/>
      <c r="BP97" s="66"/>
      <c r="BQ97" s="66"/>
      <c r="BR97" s="66"/>
      <c r="BS97" s="66"/>
      <c r="BT97" s="66"/>
      <c r="BU97" s="66"/>
    </row>
    <row r="98" spans="1:73" hidden="1" x14ac:dyDescent="0.4">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7"/>
      <c r="AW98" s="66"/>
      <c r="AX98" s="66"/>
      <c r="AY98" s="66"/>
      <c r="AZ98" s="66"/>
      <c r="BA98" s="66"/>
      <c r="BB98" s="66"/>
      <c r="BC98" s="66"/>
      <c r="BD98" s="66"/>
      <c r="BE98" s="66"/>
      <c r="BF98" s="66"/>
      <c r="BG98" s="66"/>
      <c r="BH98" s="66"/>
      <c r="BI98" s="66"/>
      <c r="BJ98" s="66"/>
      <c r="BK98" s="67"/>
      <c r="BL98" s="66"/>
      <c r="BM98" s="66"/>
      <c r="BN98" s="66"/>
      <c r="BO98" s="66"/>
      <c r="BP98" s="66"/>
      <c r="BQ98" s="66"/>
      <c r="BR98" s="66"/>
      <c r="BS98" s="66"/>
      <c r="BT98" s="66"/>
      <c r="BU98" s="66"/>
    </row>
    <row r="99" spans="1:73" hidden="1" x14ac:dyDescent="0.4">
      <c r="A99" s="66"/>
      <c r="B99" s="66"/>
      <c r="C99" s="66" t="s">
        <v>98</v>
      </c>
      <c r="D99" s="66"/>
      <c r="E99" s="66"/>
      <c r="F99" s="66"/>
      <c r="G99" s="66"/>
      <c r="H99" s="66"/>
      <c r="I99" s="66"/>
      <c r="J99" s="66"/>
      <c r="K99" s="66"/>
      <c r="L99" s="66"/>
      <c r="M99" s="66"/>
      <c r="N99" s="66"/>
      <c r="O99" s="66" t="s">
        <v>99</v>
      </c>
      <c r="P99" s="66"/>
      <c r="Q99" s="66"/>
      <c r="R99" s="66"/>
      <c r="S99" s="66"/>
      <c r="T99" s="66"/>
      <c r="U99" s="66"/>
      <c r="V99" s="66"/>
      <c r="W99" s="66"/>
      <c r="X99" s="66"/>
      <c r="Y99" s="66"/>
      <c r="Z99" s="66"/>
      <c r="AA99" s="66"/>
      <c r="AB99" s="66"/>
      <c r="AC99" s="66"/>
      <c r="AD99" s="66" t="s">
        <v>100</v>
      </c>
      <c r="AE99" s="66"/>
      <c r="AF99" s="66"/>
      <c r="AG99" s="66"/>
      <c r="AH99" s="66"/>
      <c r="AI99" s="66"/>
      <c r="AJ99" s="66"/>
      <c r="AK99" s="66"/>
      <c r="AL99" s="66"/>
      <c r="AM99" s="66"/>
      <c r="AN99" s="66"/>
      <c r="AO99" s="66"/>
      <c r="AP99" s="66" t="s">
        <v>101</v>
      </c>
      <c r="AQ99" s="66"/>
      <c r="AR99" s="66"/>
      <c r="AS99" s="66"/>
      <c r="AT99" s="66"/>
      <c r="AU99" s="66"/>
      <c r="AV99" s="66"/>
      <c r="AW99" s="66"/>
      <c r="AX99" s="66"/>
      <c r="AY99" s="66"/>
      <c r="AZ99" s="66"/>
      <c r="BA99" s="66"/>
      <c r="BB99" s="66"/>
      <c r="BC99" s="66"/>
      <c r="BD99" s="66"/>
      <c r="BE99" s="66"/>
      <c r="BF99" s="66"/>
      <c r="BG99" s="66"/>
      <c r="BH99" s="66"/>
      <c r="BI99" s="66"/>
      <c r="BJ99" s="66"/>
      <c r="BK99" s="67"/>
      <c r="BL99" s="66"/>
      <c r="BM99" s="66"/>
      <c r="BN99" s="66"/>
      <c r="BO99" s="66"/>
      <c r="BP99" s="66"/>
      <c r="BQ99" s="66"/>
      <c r="BR99" s="66"/>
      <c r="BS99" s="66"/>
      <c r="BT99" s="66"/>
      <c r="BU99" s="66"/>
    </row>
    <row r="100" spans="1:73" hidden="1" x14ac:dyDescent="0.35">
      <c r="A100" s="66"/>
      <c r="B100" s="66"/>
      <c r="C100" s="333">
        <v>1</v>
      </c>
      <c r="D100" s="333"/>
      <c r="E100" s="333"/>
      <c r="F100" s="333"/>
      <c r="G100" s="333">
        <v>0</v>
      </c>
      <c r="H100" s="333"/>
      <c r="I100" s="333"/>
      <c r="J100" s="333"/>
      <c r="K100" s="68"/>
      <c r="L100" s="68"/>
      <c r="M100" s="66"/>
      <c r="N100" s="66"/>
      <c r="O100" s="333">
        <v>1</v>
      </c>
      <c r="P100" s="333"/>
      <c r="Q100" s="333"/>
      <c r="R100" s="333"/>
      <c r="S100" s="333">
        <v>0</v>
      </c>
      <c r="T100" s="333"/>
      <c r="U100" s="333"/>
      <c r="V100" s="333"/>
      <c r="W100" s="68"/>
      <c r="X100" s="68"/>
      <c r="Y100" s="66"/>
      <c r="Z100" s="66"/>
      <c r="AA100" s="66"/>
      <c r="AB100" s="66"/>
      <c r="AC100" s="66"/>
      <c r="AD100" s="334">
        <v>1</v>
      </c>
      <c r="AE100" s="335"/>
      <c r="AF100" s="335"/>
      <c r="AG100" s="336"/>
      <c r="AH100" s="333">
        <v>0</v>
      </c>
      <c r="AI100" s="333"/>
      <c r="AJ100" s="333"/>
      <c r="AK100" s="333"/>
      <c r="AL100" s="68"/>
      <c r="AM100" s="68"/>
      <c r="AN100" s="66"/>
      <c r="AO100" s="66"/>
      <c r="AP100" s="333">
        <v>1</v>
      </c>
      <c r="AQ100" s="333"/>
      <c r="AR100" s="333"/>
      <c r="AS100" s="333"/>
      <c r="AT100" s="334">
        <v>0</v>
      </c>
      <c r="AU100" s="335"/>
      <c r="AV100" s="335"/>
      <c r="AW100" s="336"/>
      <c r="AX100" s="68"/>
      <c r="AY100" s="68"/>
      <c r="AZ100" s="66"/>
      <c r="BA100" s="66"/>
      <c r="BB100" s="66"/>
      <c r="BC100" s="66"/>
      <c r="BD100" s="66"/>
      <c r="BE100" s="66"/>
      <c r="BF100" s="66"/>
      <c r="BG100" s="66"/>
      <c r="BH100" s="66"/>
      <c r="BI100" s="66"/>
      <c r="BJ100" s="66"/>
      <c r="BK100" s="67"/>
      <c r="BL100" s="66"/>
      <c r="BM100" s="66"/>
      <c r="BN100" s="66"/>
      <c r="BO100" s="66"/>
      <c r="BP100" s="66"/>
      <c r="BQ100" s="66"/>
      <c r="BR100" s="66"/>
      <c r="BS100" s="66"/>
      <c r="BT100" s="66"/>
      <c r="BU100" s="66"/>
    </row>
    <row r="101" spans="1:73" hidden="1" x14ac:dyDescent="0.35">
      <c r="A101" s="66"/>
      <c r="B101" s="66"/>
      <c r="C101" s="333">
        <v>551000</v>
      </c>
      <c r="D101" s="333"/>
      <c r="E101" s="333"/>
      <c r="F101" s="333"/>
      <c r="G101" s="333">
        <f>H33-550000</f>
        <v>-550000</v>
      </c>
      <c r="H101" s="333"/>
      <c r="I101" s="333"/>
      <c r="J101" s="333"/>
      <c r="K101" s="68"/>
      <c r="L101" s="68"/>
      <c r="M101" s="66"/>
      <c r="N101" s="66"/>
      <c r="O101" s="333">
        <v>551000</v>
      </c>
      <c r="P101" s="333"/>
      <c r="Q101" s="333"/>
      <c r="R101" s="333"/>
      <c r="S101" s="333">
        <f>T33-550000</f>
        <v>-550000</v>
      </c>
      <c r="T101" s="333"/>
      <c r="U101" s="333"/>
      <c r="V101" s="333"/>
      <c r="W101" s="68"/>
      <c r="X101" s="68"/>
      <c r="Y101" s="66"/>
      <c r="Z101" s="66"/>
      <c r="AA101" s="66"/>
      <c r="AB101" s="66"/>
      <c r="AC101" s="66"/>
      <c r="AD101" s="334">
        <v>551000</v>
      </c>
      <c r="AE101" s="335"/>
      <c r="AF101" s="335"/>
      <c r="AG101" s="336"/>
      <c r="AH101" s="333">
        <f>H39-550000</f>
        <v>-550000</v>
      </c>
      <c r="AI101" s="333"/>
      <c r="AJ101" s="333"/>
      <c r="AK101" s="333"/>
      <c r="AL101" s="68"/>
      <c r="AM101" s="68"/>
      <c r="AN101" s="66"/>
      <c r="AO101" s="66"/>
      <c r="AP101" s="333">
        <v>551000</v>
      </c>
      <c r="AQ101" s="333"/>
      <c r="AR101" s="333"/>
      <c r="AS101" s="333"/>
      <c r="AT101" s="334">
        <f>T39-550000</f>
        <v>-550000</v>
      </c>
      <c r="AU101" s="335"/>
      <c r="AV101" s="335"/>
      <c r="AW101" s="336"/>
      <c r="AX101" s="68"/>
      <c r="AY101" s="68"/>
      <c r="AZ101" s="66"/>
      <c r="BA101" s="66"/>
      <c r="BB101" s="66"/>
      <c r="BC101" s="66"/>
      <c r="BD101" s="66"/>
      <c r="BE101" s="66"/>
      <c r="BF101" s="66"/>
      <c r="BG101" s="66"/>
      <c r="BH101" s="66"/>
      <c r="BI101" s="66"/>
      <c r="BJ101" s="66"/>
      <c r="BK101" s="67"/>
      <c r="BL101" s="66"/>
      <c r="BM101" s="66"/>
      <c r="BN101" s="66"/>
      <c r="BO101" s="66"/>
      <c r="BP101" s="66"/>
      <c r="BQ101" s="66"/>
      <c r="BR101" s="66"/>
      <c r="BS101" s="66"/>
      <c r="BT101" s="66"/>
      <c r="BU101" s="66"/>
    </row>
    <row r="102" spans="1:73" hidden="1" x14ac:dyDescent="0.35">
      <c r="A102" s="66"/>
      <c r="B102" s="66"/>
      <c r="C102" s="333">
        <v>1619000</v>
      </c>
      <c r="D102" s="333"/>
      <c r="E102" s="333"/>
      <c r="F102" s="333"/>
      <c r="G102" s="333">
        <f>($H$33-MOD($H$33-1619000,1000))*0.6-2400+100000</f>
        <v>97600</v>
      </c>
      <c r="H102" s="333"/>
      <c r="I102" s="333"/>
      <c r="J102" s="333"/>
      <c r="K102" s="68"/>
      <c r="L102" s="68"/>
      <c r="M102" s="66"/>
      <c r="N102" s="66"/>
      <c r="O102" s="333">
        <v>1619000</v>
      </c>
      <c r="P102" s="333"/>
      <c r="Q102" s="333"/>
      <c r="R102" s="333"/>
      <c r="S102" s="333">
        <f>($T$33-MOD($T$33-1619000,1000))*0.6-2400+100000</f>
        <v>97600</v>
      </c>
      <c r="T102" s="333"/>
      <c r="U102" s="333"/>
      <c r="V102" s="333"/>
      <c r="W102" s="68"/>
      <c r="X102" s="68"/>
      <c r="Y102" s="66"/>
      <c r="Z102" s="66"/>
      <c r="AA102" s="66"/>
      <c r="AB102" s="66"/>
      <c r="AC102" s="66"/>
      <c r="AD102" s="334">
        <v>1619000</v>
      </c>
      <c r="AE102" s="335"/>
      <c r="AF102" s="335"/>
      <c r="AG102" s="336"/>
      <c r="AH102" s="333">
        <f>($H$39-MOD($H$39-1619000,1000))*0.6-2400+100000</f>
        <v>97600</v>
      </c>
      <c r="AI102" s="333"/>
      <c r="AJ102" s="333"/>
      <c r="AK102" s="333"/>
      <c r="AL102" s="68"/>
      <c r="AM102" s="68"/>
      <c r="AN102" s="66"/>
      <c r="AO102" s="66"/>
      <c r="AP102" s="333">
        <v>1619000</v>
      </c>
      <c r="AQ102" s="333"/>
      <c r="AR102" s="333"/>
      <c r="AS102" s="333"/>
      <c r="AT102" s="334">
        <f>($T$39-MOD($T$39-1619000,1000))*0.6-2400+100000</f>
        <v>97600</v>
      </c>
      <c r="AU102" s="335"/>
      <c r="AV102" s="335"/>
      <c r="AW102" s="336"/>
      <c r="AX102" s="68"/>
      <c r="AY102" s="68"/>
      <c r="AZ102" s="66"/>
      <c r="BA102" s="66"/>
      <c r="BB102" s="66"/>
      <c r="BC102" s="66"/>
      <c r="BD102" s="66"/>
      <c r="BE102" s="66"/>
      <c r="BF102" s="66"/>
      <c r="BG102" s="66"/>
      <c r="BH102" s="66"/>
      <c r="BI102" s="66"/>
      <c r="BJ102" s="66"/>
      <c r="BK102" s="67"/>
      <c r="BL102" s="66"/>
      <c r="BM102" s="66"/>
      <c r="BN102" s="66"/>
      <c r="BO102" s="66"/>
      <c r="BP102" s="66"/>
      <c r="BQ102" s="66"/>
      <c r="BR102" s="66"/>
      <c r="BS102" s="66"/>
      <c r="BT102" s="66"/>
      <c r="BU102" s="66"/>
    </row>
    <row r="103" spans="1:73" hidden="1" x14ac:dyDescent="0.35">
      <c r="A103" s="66"/>
      <c r="B103" s="66"/>
      <c r="C103" s="333">
        <v>1620000</v>
      </c>
      <c r="D103" s="333"/>
      <c r="E103" s="333"/>
      <c r="F103" s="333"/>
      <c r="G103" s="333">
        <f>($H$33-MOD($H$33-1620000,2000))*0.6-2000+100000</f>
        <v>98000</v>
      </c>
      <c r="H103" s="333"/>
      <c r="I103" s="333"/>
      <c r="J103" s="333"/>
      <c r="K103" s="68"/>
      <c r="L103" s="68"/>
      <c r="M103" s="66"/>
      <c r="N103" s="66"/>
      <c r="O103" s="333">
        <v>1620000</v>
      </c>
      <c r="P103" s="333"/>
      <c r="Q103" s="333"/>
      <c r="R103" s="333"/>
      <c r="S103" s="333">
        <f>($T$33-MOD($T$33-1620000,2000))*0.6-2000+100000</f>
        <v>98000</v>
      </c>
      <c r="T103" s="333"/>
      <c r="U103" s="333"/>
      <c r="V103" s="333"/>
      <c r="W103" s="68"/>
      <c r="X103" s="68"/>
      <c r="Y103" s="66"/>
      <c r="Z103" s="66"/>
      <c r="AA103" s="66"/>
      <c r="AB103" s="66"/>
      <c r="AC103" s="66"/>
      <c r="AD103" s="334">
        <v>1620000</v>
      </c>
      <c r="AE103" s="335"/>
      <c r="AF103" s="335"/>
      <c r="AG103" s="336"/>
      <c r="AH103" s="333">
        <f>($H$39-MOD($H$39-1620000,2000))*0.6-2000+100000</f>
        <v>98000</v>
      </c>
      <c r="AI103" s="333"/>
      <c r="AJ103" s="333"/>
      <c r="AK103" s="333"/>
      <c r="AL103" s="68"/>
      <c r="AM103" s="68"/>
      <c r="AN103" s="66"/>
      <c r="AO103" s="66"/>
      <c r="AP103" s="333">
        <v>1620000</v>
      </c>
      <c r="AQ103" s="333"/>
      <c r="AR103" s="333"/>
      <c r="AS103" s="333"/>
      <c r="AT103" s="334">
        <f>($T$39-MOD($T$39-1620000,2000))*0.6-2000+100000</f>
        <v>98000</v>
      </c>
      <c r="AU103" s="335"/>
      <c r="AV103" s="335"/>
      <c r="AW103" s="336"/>
      <c r="AX103" s="68"/>
      <c r="AY103" s="68"/>
      <c r="AZ103" s="66"/>
      <c r="BA103" s="66"/>
      <c r="BB103" s="66"/>
      <c r="BC103" s="66"/>
      <c r="BD103" s="66"/>
      <c r="BE103" s="66"/>
      <c r="BF103" s="66"/>
      <c r="BG103" s="66"/>
      <c r="BH103" s="66"/>
      <c r="BI103" s="66"/>
      <c r="BJ103" s="66"/>
      <c r="BK103" s="67"/>
      <c r="BL103" s="66"/>
      <c r="BM103" s="66"/>
      <c r="BN103" s="66"/>
      <c r="BO103" s="66"/>
      <c r="BP103" s="66"/>
      <c r="BQ103" s="66"/>
      <c r="BR103" s="66"/>
      <c r="BS103" s="66"/>
      <c r="BT103" s="66"/>
      <c r="BU103" s="66"/>
    </row>
    <row r="104" spans="1:73" hidden="1" x14ac:dyDescent="0.35">
      <c r="A104" s="66"/>
      <c r="B104" s="66"/>
      <c r="C104" s="333">
        <v>1622000</v>
      </c>
      <c r="D104" s="333"/>
      <c r="E104" s="333"/>
      <c r="F104" s="333"/>
      <c r="G104" s="333">
        <f>($H$33-MOD($H$33-1620000,2000))*0.6-1200+100000</f>
        <v>98800</v>
      </c>
      <c r="H104" s="333"/>
      <c r="I104" s="333"/>
      <c r="J104" s="333"/>
      <c r="K104" s="68"/>
      <c r="L104" s="68"/>
      <c r="M104" s="66"/>
      <c r="N104" s="66"/>
      <c r="O104" s="333">
        <v>1622000</v>
      </c>
      <c r="P104" s="333"/>
      <c r="Q104" s="333"/>
      <c r="R104" s="333"/>
      <c r="S104" s="333">
        <f>($T$33-MOD($T$33-1620000,2000))*0.6-1200+100000</f>
        <v>98800</v>
      </c>
      <c r="T104" s="333"/>
      <c r="U104" s="333"/>
      <c r="V104" s="333"/>
      <c r="W104" s="68"/>
      <c r="X104" s="68"/>
      <c r="Y104" s="66"/>
      <c r="Z104" s="66"/>
      <c r="AA104" s="66"/>
      <c r="AB104" s="66"/>
      <c r="AC104" s="66"/>
      <c r="AD104" s="334">
        <v>1622000</v>
      </c>
      <c r="AE104" s="335"/>
      <c r="AF104" s="335"/>
      <c r="AG104" s="336"/>
      <c r="AH104" s="333">
        <f>($H$39-MOD($H$39-1620000,2000))*0.6-1200+100000</f>
        <v>98800</v>
      </c>
      <c r="AI104" s="333"/>
      <c r="AJ104" s="333"/>
      <c r="AK104" s="333"/>
      <c r="AL104" s="68"/>
      <c r="AM104" s="68"/>
      <c r="AN104" s="66"/>
      <c r="AO104" s="66"/>
      <c r="AP104" s="333">
        <v>1622000</v>
      </c>
      <c r="AQ104" s="333"/>
      <c r="AR104" s="333"/>
      <c r="AS104" s="333"/>
      <c r="AT104" s="334">
        <f>($T$39-MOD($T$39-1620000,2000))*0.6-1200+100000</f>
        <v>98800</v>
      </c>
      <c r="AU104" s="335"/>
      <c r="AV104" s="335"/>
      <c r="AW104" s="336"/>
      <c r="AX104" s="68"/>
      <c r="AY104" s="68"/>
      <c r="AZ104" s="66"/>
      <c r="BA104" s="66"/>
      <c r="BB104" s="66"/>
      <c r="BC104" s="66"/>
      <c r="BD104" s="66"/>
      <c r="BE104" s="66"/>
      <c r="BF104" s="66"/>
      <c r="BG104" s="66"/>
      <c r="BH104" s="66"/>
      <c r="BI104" s="66"/>
      <c r="BJ104" s="66"/>
      <c r="BK104" s="67"/>
      <c r="BL104" s="66"/>
      <c r="BM104" s="66"/>
      <c r="BN104" s="66"/>
      <c r="BO104" s="66"/>
      <c r="BP104" s="66"/>
      <c r="BQ104" s="66"/>
      <c r="BR104" s="66"/>
      <c r="BS104" s="66"/>
      <c r="BT104" s="66"/>
      <c r="BU104" s="66"/>
    </row>
    <row r="105" spans="1:73" hidden="1" x14ac:dyDescent="0.35">
      <c r="A105" s="66"/>
      <c r="B105" s="66"/>
      <c r="C105" s="333">
        <v>1624000</v>
      </c>
      <c r="D105" s="333"/>
      <c r="E105" s="333"/>
      <c r="F105" s="333"/>
      <c r="G105" s="333">
        <f>($H$33-MOD($H$33-1624000,4000))*0.6-400+100000</f>
        <v>99600</v>
      </c>
      <c r="H105" s="333"/>
      <c r="I105" s="333"/>
      <c r="J105" s="333"/>
      <c r="K105" s="68"/>
      <c r="L105" s="68"/>
      <c r="M105" s="66"/>
      <c r="N105" s="66"/>
      <c r="O105" s="333">
        <v>1624000</v>
      </c>
      <c r="P105" s="333"/>
      <c r="Q105" s="333"/>
      <c r="R105" s="333"/>
      <c r="S105" s="333">
        <f>($T$33-MOD($T$33-1624000,4000))*0.6-400+100000</f>
        <v>99600</v>
      </c>
      <c r="T105" s="333"/>
      <c r="U105" s="333"/>
      <c r="V105" s="333"/>
      <c r="W105" s="68"/>
      <c r="X105" s="68"/>
      <c r="Y105" s="66"/>
      <c r="Z105" s="66"/>
      <c r="AA105" s="66"/>
      <c r="AB105" s="66"/>
      <c r="AC105" s="66"/>
      <c r="AD105" s="334">
        <v>1624000</v>
      </c>
      <c r="AE105" s="335"/>
      <c r="AF105" s="335"/>
      <c r="AG105" s="336"/>
      <c r="AH105" s="333">
        <f>($H$39-MOD($H$39-1624000,4000))*0.6-400+100000</f>
        <v>99600</v>
      </c>
      <c r="AI105" s="333"/>
      <c r="AJ105" s="333"/>
      <c r="AK105" s="333"/>
      <c r="AL105" s="68"/>
      <c r="AM105" s="68"/>
      <c r="AN105" s="66"/>
      <c r="AO105" s="66"/>
      <c r="AP105" s="333">
        <v>1624000</v>
      </c>
      <c r="AQ105" s="333"/>
      <c r="AR105" s="333"/>
      <c r="AS105" s="333"/>
      <c r="AT105" s="334">
        <f>($T$39-MOD($T$39-1624000,4000))*0.6-400+100000</f>
        <v>99600</v>
      </c>
      <c r="AU105" s="335"/>
      <c r="AV105" s="335"/>
      <c r="AW105" s="336"/>
      <c r="AX105" s="68"/>
      <c r="AY105" s="68"/>
      <c r="AZ105" s="66"/>
      <c r="BA105" s="66"/>
      <c r="BB105" s="66"/>
      <c r="BC105" s="66"/>
      <c r="BD105" s="66"/>
      <c r="BE105" s="66"/>
      <c r="BF105" s="66"/>
      <c r="BG105" s="66"/>
      <c r="BH105" s="66"/>
      <c r="BI105" s="66"/>
      <c r="BJ105" s="66"/>
      <c r="BK105" s="67"/>
      <c r="BL105" s="66"/>
      <c r="BM105" s="66"/>
      <c r="BN105" s="66"/>
      <c r="BO105" s="66"/>
      <c r="BP105" s="66"/>
      <c r="BQ105" s="66"/>
      <c r="BR105" s="66"/>
      <c r="BS105" s="66"/>
      <c r="BT105" s="66"/>
      <c r="BU105" s="66"/>
    </row>
    <row r="106" spans="1:73" hidden="1" x14ac:dyDescent="0.35">
      <c r="A106" s="66"/>
      <c r="B106" s="66"/>
      <c r="C106" s="333">
        <v>1628000</v>
      </c>
      <c r="D106" s="333"/>
      <c r="E106" s="333"/>
      <c r="F106" s="333"/>
      <c r="G106" s="333">
        <f>($H$33-MOD($H$33-1624000,4000))*0.6+100000</f>
        <v>100000</v>
      </c>
      <c r="H106" s="333"/>
      <c r="I106" s="333"/>
      <c r="J106" s="333"/>
      <c r="K106" s="68"/>
      <c r="L106" s="68"/>
      <c r="M106" s="66"/>
      <c r="N106" s="66"/>
      <c r="O106" s="333">
        <v>1628000</v>
      </c>
      <c r="P106" s="333"/>
      <c r="Q106" s="333"/>
      <c r="R106" s="333"/>
      <c r="S106" s="333">
        <f>($T$33-MOD($T$33-1624000,4000))*0.6+100000</f>
        <v>100000</v>
      </c>
      <c r="T106" s="333"/>
      <c r="U106" s="333"/>
      <c r="V106" s="333"/>
      <c r="W106" s="68"/>
      <c r="X106" s="68"/>
      <c r="Y106" s="66"/>
      <c r="Z106" s="66"/>
      <c r="AA106" s="66"/>
      <c r="AB106" s="66"/>
      <c r="AC106" s="66"/>
      <c r="AD106" s="334">
        <v>1628000</v>
      </c>
      <c r="AE106" s="335"/>
      <c r="AF106" s="335"/>
      <c r="AG106" s="336"/>
      <c r="AH106" s="333">
        <f>($H$39-MOD($H$39-1624000,4000))*0.6+100000</f>
        <v>100000</v>
      </c>
      <c r="AI106" s="333"/>
      <c r="AJ106" s="333"/>
      <c r="AK106" s="333"/>
      <c r="AL106" s="68"/>
      <c r="AM106" s="68"/>
      <c r="AN106" s="66"/>
      <c r="AO106" s="66"/>
      <c r="AP106" s="333">
        <v>1628000</v>
      </c>
      <c r="AQ106" s="333"/>
      <c r="AR106" s="333"/>
      <c r="AS106" s="333"/>
      <c r="AT106" s="334">
        <f>($T$39-MOD($T$39-1624000,4000))*0.6+100000</f>
        <v>100000</v>
      </c>
      <c r="AU106" s="335"/>
      <c r="AV106" s="335"/>
      <c r="AW106" s="336"/>
      <c r="AX106" s="68"/>
      <c r="AY106" s="68"/>
      <c r="AZ106" s="66"/>
      <c r="BA106" s="66"/>
      <c r="BB106" s="66"/>
      <c r="BC106" s="66"/>
      <c r="BD106" s="66"/>
      <c r="BE106" s="66"/>
      <c r="BF106" s="66"/>
      <c r="BG106" s="66"/>
      <c r="BH106" s="66"/>
      <c r="BI106" s="66"/>
      <c r="BJ106" s="66"/>
      <c r="BK106" s="67"/>
      <c r="BL106" s="66"/>
      <c r="BM106" s="66"/>
      <c r="BN106" s="66"/>
      <c r="BO106" s="66"/>
      <c r="BP106" s="66"/>
      <c r="BQ106" s="66"/>
      <c r="BR106" s="66"/>
      <c r="BS106" s="66"/>
      <c r="BT106" s="66"/>
      <c r="BU106" s="66"/>
    </row>
    <row r="107" spans="1:73" hidden="1" x14ac:dyDescent="0.35">
      <c r="A107" s="66"/>
      <c r="B107" s="66"/>
      <c r="C107" s="333">
        <v>1800000</v>
      </c>
      <c r="D107" s="333"/>
      <c r="E107" s="333"/>
      <c r="F107" s="333"/>
      <c r="G107" s="333">
        <f>($H$33-MOD($H$33-1624000,4000))*0.7-180000+100000</f>
        <v>-80000</v>
      </c>
      <c r="H107" s="333"/>
      <c r="I107" s="333"/>
      <c r="J107" s="333"/>
      <c r="K107" s="68"/>
      <c r="L107" s="68"/>
      <c r="M107" s="66"/>
      <c r="N107" s="66"/>
      <c r="O107" s="333">
        <v>1800000</v>
      </c>
      <c r="P107" s="333"/>
      <c r="Q107" s="333"/>
      <c r="R107" s="333"/>
      <c r="S107" s="333">
        <f>($T$33-MOD($T$33-1624000,4000))*0.7-180000+100000</f>
        <v>-80000</v>
      </c>
      <c r="T107" s="333"/>
      <c r="U107" s="333"/>
      <c r="V107" s="333"/>
      <c r="W107" s="68"/>
      <c r="X107" s="68"/>
      <c r="Y107" s="66"/>
      <c r="Z107" s="66"/>
      <c r="AA107" s="66"/>
      <c r="AB107" s="66"/>
      <c r="AC107" s="66"/>
      <c r="AD107" s="334">
        <v>1800000</v>
      </c>
      <c r="AE107" s="335"/>
      <c r="AF107" s="335"/>
      <c r="AG107" s="336"/>
      <c r="AH107" s="333">
        <f>($H$39-MOD($H$39-1624000,4000))*0.7-180000+100000</f>
        <v>-80000</v>
      </c>
      <c r="AI107" s="333"/>
      <c r="AJ107" s="333"/>
      <c r="AK107" s="333"/>
      <c r="AL107" s="68"/>
      <c r="AM107" s="68"/>
      <c r="AN107" s="66"/>
      <c r="AO107" s="66"/>
      <c r="AP107" s="333">
        <v>1800000</v>
      </c>
      <c r="AQ107" s="333"/>
      <c r="AR107" s="333"/>
      <c r="AS107" s="333"/>
      <c r="AT107" s="334">
        <f>($T$39-MOD($T$39-1624000,4000))*0.7-180000+100000</f>
        <v>-80000</v>
      </c>
      <c r="AU107" s="335"/>
      <c r="AV107" s="335"/>
      <c r="AW107" s="336"/>
      <c r="AX107" s="68"/>
      <c r="AY107" s="68"/>
      <c r="AZ107" s="66"/>
      <c r="BA107" s="66"/>
      <c r="BB107" s="66"/>
      <c r="BC107" s="66"/>
      <c r="BD107" s="66"/>
      <c r="BE107" s="66"/>
      <c r="BF107" s="66"/>
      <c r="BG107" s="66"/>
      <c r="BH107" s="66"/>
      <c r="BI107" s="66"/>
      <c r="BJ107" s="66"/>
      <c r="BK107" s="67"/>
      <c r="BL107" s="66"/>
      <c r="BM107" s="66"/>
      <c r="BN107" s="66"/>
      <c r="BO107" s="66"/>
      <c r="BP107" s="66"/>
      <c r="BQ107" s="66"/>
      <c r="BR107" s="66"/>
      <c r="BS107" s="66"/>
      <c r="BT107" s="66"/>
      <c r="BU107" s="66"/>
    </row>
    <row r="108" spans="1:73" hidden="1" x14ac:dyDescent="0.35">
      <c r="A108" s="66"/>
      <c r="B108" s="66"/>
      <c r="C108" s="333">
        <v>3600000</v>
      </c>
      <c r="D108" s="333"/>
      <c r="E108" s="333"/>
      <c r="F108" s="333"/>
      <c r="G108" s="333">
        <f>($H$33-MOD($H$33-1624000,4000))*0.8-440000</f>
        <v>-440000</v>
      </c>
      <c r="H108" s="333"/>
      <c r="I108" s="333"/>
      <c r="J108" s="333"/>
      <c r="K108" s="68"/>
      <c r="L108" s="68"/>
      <c r="M108" s="66"/>
      <c r="N108" s="66"/>
      <c r="O108" s="333">
        <v>3600000</v>
      </c>
      <c r="P108" s="333"/>
      <c r="Q108" s="333"/>
      <c r="R108" s="333"/>
      <c r="S108" s="333">
        <f>($T$33-MOD($T$33-1624000,4000))*0.8-440000</f>
        <v>-440000</v>
      </c>
      <c r="T108" s="333"/>
      <c r="U108" s="333"/>
      <c r="V108" s="333"/>
      <c r="W108" s="68"/>
      <c r="X108" s="68"/>
      <c r="Y108" s="66"/>
      <c r="Z108" s="66"/>
      <c r="AA108" s="66"/>
      <c r="AB108" s="66"/>
      <c r="AC108" s="66"/>
      <c r="AD108" s="334">
        <v>3600000</v>
      </c>
      <c r="AE108" s="335"/>
      <c r="AF108" s="335"/>
      <c r="AG108" s="336"/>
      <c r="AH108" s="333">
        <f>($H$39-MOD($H$39-1624000,4000))*0.8-440000</f>
        <v>-440000</v>
      </c>
      <c r="AI108" s="333"/>
      <c r="AJ108" s="333"/>
      <c r="AK108" s="333"/>
      <c r="AL108" s="68"/>
      <c r="AM108" s="68"/>
      <c r="AN108" s="66"/>
      <c r="AO108" s="66"/>
      <c r="AP108" s="333">
        <v>3600000</v>
      </c>
      <c r="AQ108" s="333"/>
      <c r="AR108" s="333"/>
      <c r="AS108" s="333"/>
      <c r="AT108" s="334">
        <f>($T$39-MOD($T$39-1624000,4000))*0.8-440000</f>
        <v>-440000</v>
      </c>
      <c r="AU108" s="335"/>
      <c r="AV108" s="335"/>
      <c r="AW108" s="336"/>
      <c r="AX108" s="68"/>
      <c r="AY108" s="68"/>
      <c r="AZ108" s="66"/>
      <c r="BA108" s="66"/>
      <c r="BB108" s="66"/>
      <c r="BC108" s="66"/>
      <c r="BD108" s="66"/>
      <c r="BE108" s="66"/>
      <c r="BF108" s="66"/>
      <c r="BG108" s="66"/>
      <c r="BH108" s="66"/>
      <c r="BI108" s="66"/>
      <c r="BJ108" s="66"/>
      <c r="BK108" s="67"/>
      <c r="BL108" s="66"/>
      <c r="BM108" s="66"/>
      <c r="BN108" s="66"/>
      <c r="BO108" s="66"/>
      <c r="BP108" s="66"/>
      <c r="BQ108" s="66"/>
      <c r="BR108" s="66"/>
      <c r="BS108" s="66"/>
      <c r="BT108" s="66"/>
      <c r="BU108" s="66"/>
    </row>
    <row r="109" spans="1:73" hidden="1" x14ac:dyDescent="0.35">
      <c r="A109" s="66"/>
      <c r="B109" s="66"/>
      <c r="C109" s="333">
        <v>6600000</v>
      </c>
      <c r="D109" s="333"/>
      <c r="E109" s="333"/>
      <c r="F109" s="333"/>
      <c r="G109" s="333">
        <f>ROUNDDOWN($H$33*0.9,0)-1100000</f>
        <v>-1100000</v>
      </c>
      <c r="H109" s="333"/>
      <c r="I109" s="333"/>
      <c r="J109" s="333"/>
      <c r="K109" s="68"/>
      <c r="L109" s="68"/>
      <c r="M109" s="66"/>
      <c r="N109" s="66"/>
      <c r="O109" s="333">
        <v>6600000</v>
      </c>
      <c r="P109" s="333"/>
      <c r="Q109" s="333"/>
      <c r="R109" s="333"/>
      <c r="S109" s="333">
        <f>ROUNDDOWN($T$33*0.9,0)-1100000</f>
        <v>-1100000</v>
      </c>
      <c r="T109" s="333"/>
      <c r="U109" s="333"/>
      <c r="V109" s="333"/>
      <c r="W109" s="68"/>
      <c r="X109" s="68"/>
      <c r="Y109" s="66"/>
      <c r="Z109" s="66"/>
      <c r="AA109" s="66"/>
      <c r="AB109" s="66"/>
      <c r="AC109" s="66"/>
      <c r="AD109" s="334">
        <v>6600000</v>
      </c>
      <c r="AE109" s="335"/>
      <c r="AF109" s="335"/>
      <c r="AG109" s="336"/>
      <c r="AH109" s="333">
        <f>ROUNDDOWN($H$39*0.9,0)-1100000</f>
        <v>-1100000</v>
      </c>
      <c r="AI109" s="333"/>
      <c r="AJ109" s="333"/>
      <c r="AK109" s="333"/>
      <c r="AL109" s="68"/>
      <c r="AM109" s="68"/>
      <c r="AN109" s="66"/>
      <c r="AO109" s="66"/>
      <c r="AP109" s="333">
        <v>6600000</v>
      </c>
      <c r="AQ109" s="333"/>
      <c r="AR109" s="333"/>
      <c r="AS109" s="333"/>
      <c r="AT109" s="334">
        <f>ROUNDDOWN($T$39*0.9,0)-1100000</f>
        <v>-1100000</v>
      </c>
      <c r="AU109" s="335"/>
      <c r="AV109" s="335"/>
      <c r="AW109" s="336"/>
      <c r="AX109" s="68"/>
      <c r="AY109" s="68"/>
      <c r="AZ109" s="66"/>
      <c r="BA109" s="66"/>
      <c r="BB109" s="66"/>
      <c r="BC109" s="66"/>
      <c r="BD109" s="66"/>
      <c r="BE109" s="66"/>
      <c r="BF109" s="66"/>
      <c r="BG109" s="66"/>
      <c r="BH109" s="66"/>
      <c r="BI109" s="66"/>
      <c r="BJ109" s="66"/>
      <c r="BK109" s="67"/>
      <c r="BL109" s="66"/>
      <c r="BM109" s="66"/>
      <c r="BN109" s="66"/>
      <c r="BO109" s="66"/>
      <c r="BP109" s="66"/>
      <c r="BQ109" s="66"/>
      <c r="BR109" s="66"/>
      <c r="BS109" s="66"/>
      <c r="BT109" s="66"/>
      <c r="BU109" s="66"/>
    </row>
    <row r="110" spans="1:73" hidden="1" x14ac:dyDescent="0.35">
      <c r="A110" s="66"/>
      <c r="B110" s="66"/>
      <c r="C110" s="333">
        <v>10000000</v>
      </c>
      <c r="D110" s="333"/>
      <c r="E110" s="333"/>
      <c r="F110" s="333"/>
      <c r="G110" s="333">
        <f>ROUNDDOWN($H$33*0.95,0)-1600000</f>
        <v>-1600000</v>
      </c>
      <c r="H110" s="333"/>
      <c r="I110" s="333"/>
      <c r="J110" s="333"/>
      <c r="K110" s="68"/>
      <c r="L110" s="68"/>
      <c r="M110" s="66"/>
      <c r="N110" s="66"/>
      <c r="O110" s="333">
        <v>10000000</v>
      </c>
      <c r="P110" s="333"/>
      <c r="Q110" s="333"/>
      <c r="R110" s="333"/>
      <c r="S110" s="333">
        <f>ROUNDDOWN($T$33*0.95,0)-1600000</f>
        <v>-1600000</v>
      </c>
      <c r="T110" s="333"/>
      <c r="U110" s="333"/>
      <c r="V110" s="333"/>
      <c r="W110" s="68"/>
      <c r="X110" s="68"/>
      <c r="Y110" s="66"/>
      <c r="Z110" s="66"/>
      <c r="AA110" s="66"/>
      <c r="AB110" s="66"/>
      <c r="AC110" s="66"/>
      <c r="AD110" s="334">
        <v>10000000</v>
      </c>
      <c r="AE110" s="335"/>
      <c r="AF110" s="335"/>
      <c r="AG110" s="336"/>
      <c r="AH110" s="333">
        <f>ROUNDDOWN($H$39*0.95,0)-1600000</f>
        <v>-1600000</v>
      </c>
      <c r="AI110" s="333"/>
      <c r="AJ110" s="333"/>
      <c r="AK110" s="333"/>
      <c r="AL110" s="68"/>
      <c r="AM110" s="68"/>
      <c r="AN110" s="66"/>
      <c r="AO110" s="66"/>
      <c r="AP110" s="333">
        <v>10000000</v>
      </c>
      <c r="AQ110" s="333"/>
      <c r="AR110" s="333"/>
      <c r="AS110" s="333"/>
      <c r="AT110" s="334">
        <f>ROUNDDOWN($T$39*0.95,0)-1600000</f>
        <v>-1600000</v>
      </c>
      <c r="AU110" s="335"/>
      <c r="AV110" s="335"/>
      <c r="AW110" s="336"/>
      <c r="AX110" s="68"/>
      <c r="AY110" s="68"/>
      <c r="AZ110" s="66"/>
      <c r="BA110" s="66"/>
      <c r="BB110" s="66"/>
      <c r="BC110" s="66"/>
      <c r="BD110" s="66"/>
      <c r="BE110" s="66"/>
      <c r="BF110" s="66"/>
      <c r="BG110" s="66"/>
      <c r="BH110" s="66"/>
      <c r="BI110" s="66"/>
      <c r="BJ110" s="66"/>
      <c r="BK110" s="67"/>
      <c r="BL110" s="66"/>
      <c r="BM110" s="66"/>
      <c r="BN110" s="66"/>
      <c r="BO110" s="66"/>
      <c r="BP110" s="66"/>
      <c r="BQ110" s="66"/>
      <c r="BR110" s="66"/>
      <c r="BS110" s="66"/>
      <c r="BT110" s="66"/>
      <c r="BU110" s="66"/>
    </row>
    <row r="111" spans="1:73" hidden="1" x14ac:dyDescent="0.35">
      <c r="A111" s="66"/>
      <c r="B111" s="66"/>
      <c r="C111" s="69"/>
      <c r="D111" s="69"/>
      <c r="E111" s="69"/>
      <c r="F111" s="69"/>
      <c r="G111" s="70"/>
      <c r="H111" s="70"/>
      <c r="I111" s="68"/>
      <c r="J111" s="68"/>
      <c r="K111" s="68"/>
      <c r="L111" s="68"/>
      <c r="M111" s="66"/>
      <c r="N111" s="66"/>
      <c r="O111" s="69"/>
      <c r="P111" s="69"/>
      <c r="Q111" s="69"/>
      <c r="R111" s="69"/>
      <c r="S111" s="70"/>
      <c r="T111" s="70"/>
      <c r="U111" s="68"/>
      <c r="V111" s="68"/>
      <c r="W111" s="68"/>
      <c r="X111" s="68"/>
      <c r="Y111" s="66"/>
      <c r="Z111" s="66"/>
      <c r="AA111" s="66"/>
      <c r="AB111" s="66"/>
      <c r="AC111" s="66"/>
      <c r="AD111" s="69"/>
      <c r="AE111" s="69"/>
      <c r="AF111" s="69"/>
      <c r="AG111" s="69"/>
      <c r="AH111" s="70"/>
      <c r="AI111" s="70"/>
      <c r="AJ111" s="68"/>
      <c r="AK111" s="68"/>
      <c r="AL111" s="68"/>
      <c r="AM111" s="68"/>
      <c r="AN111" s="66"/>
      <c r="AO111" s="66"/>
      <c r="AP111" s="69"/>
      <c r="AQ111" s="69"/>
      <c r="AR111" s="69"/>
      <c r="AS111" s="69"/>
      <c r="AT111" s="70"/>
      <c r="AU111" s="70"/>
      <c r="AV111" s="68"/>
      <c r="AW111" s="68"/>
      <c r="AX111" s="68"/>
      <c r="AY111" s="68"/>
      <c r="AZ111" s="66"/>
      <c r="BA111" s="66"/>
      <c r="BB111" s="66"/>
      <c r="BC111" s="66"/>
      <c r="BD111" s="66"/>
      <c r="BE111" s="66"/>
      <c r="BF111" s="66"/>
      <c r="BG111" s="66"/>
      <c r="BH111" s="66"/>
      <c r="BI111" s="66"/>
      <c r="BJ111" s="66"/>
      <c r="BK111" s="67"/>
      <c r="BL111" s="66"/>
      <c r="BM111" s="66"/>
      <c r="BN111" s="66"/>
      <c r="BO111" s="66"/>
      <c r="BP111" s="66"/>
      <c r="BQ111" s="66"/>
      <c r="BR111" s="66"/>
      <c r="BS111" s="66"/>
      <c r="BT111" s="66"/>
      <c r="BU111" s="66"/>
    </row>
    <row r="112" spans="1:73" hidden="1" x14ac:dyDescent="0.4">
      <c r="A112" s="66"/>
      <c r="B112" s="66"/>
      <c r="C112" s="337" t="s">
        <v>79</v>
      </c>
      <c r="D112" s="337"/>
      <c r="E112" s="337"/>
      <c r="F112" s="337"/>
      <c r="G112" s="70"/>
      <c r="H112" s="70"/>
      <c r="I112" s="68"/>
      <c r="J112" s="68"/>
      <c r="K112" s="68"/>
      <c r="L112" s="68"/>
      <c r="M112" s="66"/>
      <c r="N112" s="66"/>
      <c r="O112" s="337" t="s">
        <v>79</v>
      </c>
      <c r="P112" s="337"/>
      <c r="Q112" s="337"/>
      <c r="R112" s="337"/>
      <c r="S112" s="70"/>
      <c r="T112" s="70"/>
      <c r="U112" s="68"/>
      <c r="V112" s="68"/>
      <c r="W112" s="68"/>
      <c r="X112" s="68"/>
      <c r="Y112" s="66"/>
      <c r="Z112" s="66"/>
      <c r="AA112" s="66"/>
      <c r="AB112" s="66"/>
      <c r="AC112" s="66"/>
      <c r="AD112" s="337" t="s">
        <v>79</v>
      </c>
      <c r="AE112" s="337"/>
      <c r="AF112" s="337"/>
      <c r="AG112" s="337"/>
      <c r="AH112" s="70"/>
      <c r="AI112" s="70"/>
      <c r="AJ112" s="68"/>
      <c r="AK112" s="68"/>
      <c r="AL112" s="68"/>
      <c r="AM112" s="68"/>
      <c r="AN112" s="66"/>
      <c r="AO112" s="66"/>
      <c r="AP112" s="337" t="s">
        <v>79</v>
      </c>
      <c r="AQ112" s="337"/>
      <c r="AR112" s="337"/>
      <c r="AS112" s="337"/>
      <c r="AT112" s="70"/>
      <c r="AU112" s="70"/>
      <c r="AV112" s="68"/>
      <c r="AW112" s="68"/>
      <c r="AX112" s="68"/>
      <c r="AY112" s="68"/>
      <c r="AZ112" s="66"/>
      <c r="BA112" s="66"/>
      <c r="BB112" s="66"/>
      <c r="BC112" s="66"/>
      <c r="BD112" s="66"/>
      <c r="BE112" s="66"/>
      <c r="BF112" s="66"/>
      <c r="BG112" s="66"/>
      <c r="BH112" s="66"/>
      <c r="BI112" s="66"/>
      <c r="BJ112" s="66"/>
      <c r="BK112" s="67"/>
      <c r="BL112" s="66"/>
      <c r="BM112" s="66"/>
      <c r="BN112" s="66"/>
      <c r="BO112" s="66"/>
      <c r="BP112" s="66"/>
      <c r="BQ112" s="66"/>
      <c r="BR112" s="66"/>
      <c r="BS112" s="66"/>
      <c r="BT112" s="66"/>
      <c r="BU112" s="66"/>
    </row>
    <row r="113" spans="1:73" hidden="1" x14ac:dyDescent="0.4">
      <c r="A113" s="66"/>
      <c r="B113" s="66"/>
      <c r="C113" s="337" t="s">
        <v>80</v>
      </c>
      <c r="D113" s="337"/>
      <c r="E113" s="337"/>
      <c r="F113" s="337"/>
      <c r="G113" s="337"/>
      <c r="H113" s="337"/>
      <c r="I113" s="338">
        <f>IF(H34&gt;1300000,0,H34-600000)</f>
        <v>-600000</v>
      </c>
      <c r="J113" s="338"/>
      <c r="K113" s="338"/>
      <c r="L113" s="338"/>
      <c r="M113" s="66"/>
      <c r="N113" s="66"/>
      <c r="O113" s="337" t="s">
        <v>80</v>
      </c>
      <c r="P113" s="337"/>
      <c r="Q113" s="337"/>
      <c r="R113" s="337"/>
      <c r="S113" s="337"/>
      <c r="T113" s="337"/>
      <c r="U113" s="338">
        <f>IF(T34&gt;1300000,0,T34-600000)</f>
        <v>-600000</v>
      </c>
      <c r="V113" s="338"/>
      <c r="W113" s="338"/>
      <c r="X113" s="338"/>
      <c r="Y113" s="66"/>
      <c r="Z113" s="66"/>
      <c r="AA113" s="66"/>
      <c r="AB113" s="66"/>
      <c r="AC113" s="66"/>
      <c r="AD113" s="337" t="s">
        <v>80</v>
      </c>
      <c r="AE113" s="337"/>
      <c r="AF113" s="337"/>
      <c r="AG113" s="337"/>
      <c r="AH113" s="337"/>
      <c r="AI113" s="337"/>
      <c r="AJ113" s="338">
        <f>IF(H40&gt;1300000,0,H40-600000)</f>
        <v>-600000</v>
      </c>
      <c r="AK113" s="338"/>
      <c r="AL113" s="338"/>
      <c r="AM113" s="338"/>
      <c r="AN113" s="66"/>
      <c r="AO113" s="66"/>
      <c r="AP113" s="337" t="s">
        <v>80</v>
      </c>
      <c r="AQ113" s="337"/>
      <c r="AR113" s="337"/>
      <c r="AS113" s="337"/>
      <c r="AT113" s="337"/>
      <c r="AU113" s="337"/>
      <c r="AV113" s="338">
        <f>IF(T40&gt;1300000,0,T40-600000)</f>
        <v>-600000</v>
      </c>
      <c r="AW113" s="338"/>
      <c r="AX113" s="338"/>
      <c r="AY113" s="338"/>
      <c r="AZ113" s="66"/>
      <c r="BA113" s="66"/>
      <c r="BB113" s="66"/>
      <c r="BC113" s="66"/>
      <c r="BD113" s="66"/>
      <c r="BE113" s="66"/>
      <c r="BF113" s="66"/>
      <c r="BG113" s="66"/>
      <c r="BH113" s="66"/>
      <c r="BI113" s="66"/>
      <c r="BJ113" s="66"/>
      <c r="BK113" s="67"/>
      <c r="BL113" s="66"/>
      <c r="BM113" s="66"/>
      <c r="BN113" s="66"/>
      <c r="BO113" s="66"/>
      <c r="BP113" s="66"/>
      <c r="BQ113" s="66"/>
      <c r="BR113" s="66"/>
      <c r="BS113" s="66"/>
      <c r="BT113" s="66"/>
      <c r="BU113" s="66"/>
    </row>
    <row r="114" spans="1:73" hidden="1" x14ac:dyDescent="0.4">
      <c r="A114" s="66"/>
      <c r="B114" s="66"/>
      <c r="C114" s="337" t="s">
        <v>81</v>
      </c>
      <c r="D114" s="337"/>
      <c r="E114" s="337"/>
      <c r="F114" s="337"/>
      <c r="G114" s="337"/>
      <c r="H114" s="337"/>
      <c r="I114" s="338">
        <f>IF(AND(H34&gt;=1300000,H34&lt;4100000),H34*0.75-275000,0)</f>
        <v>0</v>
      </c>
      <c r="J114" s="338"/>
      <c r="K114" s="338"/>
      <c r="L114" s="338"/>
      <c r="M114" s="66"/>
      <c r="N114" s="66"/>
      <c r="O114" s="337" t="s">
        <v>81</v>
      </c>
      <c r="P114" s="337"/>
      <c r="Q114" s="337"/>
      <c r="R114" s="337"/>
      <c r="S114" s="337"/>
      <c r="T114" s="337"/>
      <c r="U114" s="338">
        <f>IF(AND(T34&gt;=1300000,T34&lt;4100000),T34*0.75-275000,0)</f>
        <v>0</v>
      </c>
      <c r="V114" s="338"/>
      <c r="W114" s="338"/>
      <c r="X114" s="338"/>
      <c r="Y114" s="66"/>
      <c r="Z114" s="66"/>
      <c r="AA114" s="66"/>
      <c r="AB114" s="66"/>
      <c r="AC114" s="66"/>
      <c r="AD114" s="337" t="s">
        <v>81</v>
      </c>
      <c r="AE114" s="337"/>
      <c r="AF114" s="337"/>
      <c r="AG114" s="337"/>
      <c r="AH114" s="337"/>
      <c r="AI114" s="337"/>
      <c r="AJ114" s="338">
        <f>IF(AND(H40&gt;=1300000,H40&lt;4100000),H40*0.75-275000,0)</f>
        <v>0</v>
      </c>
      <c r="AK114" s="338"/>
      <c r="AL114" s="338"/>
      <c r="AM114" s="338"/>
      <c r="AN114" s="66"/>
      <c r="AO114" s="66"/>
      <c r="AP114" s="337" t="s">
        <v>81</v>
      </c>
      <c r="AQ114" s="337"/>
      <c r="AR114" s="337"/>
      <c r="AS114" s="337"/>
      <c r="AT114" s="337"/>
      <c r="AU114" s="337"/>
      <c r="AV114" s="338">
        <f>IF(AND(T40&gt;=1300000,T40&lt;4100000),T40*0.75-275000,0)</f>
        <v>0</v>
      </c>
      <c r="AW114" s="338"/>
      <c r="AX114" s="338"/>
      <c r="AY114" s="338"/>
      <c r="AZ114" s="66"/>
      <c r="BA114" s="66"/>
      <c r="BB114" s="66"/>
      <c r="BC114" s="66"/>
      <c r="BD114" s="66"/>
      <c r="BE114" s="66"/>
      <c r="BF114" s="66"/>
      <c r="BG114" s="66"/>
      <c r="BH114" s="66"/>
      <c r="BI114" s="66"/>
      <c r="BJ114" s="66"/>
      <c r="BK114" s="67"/>
      <c r="BL114" s="66"/>
      <c r="BM114" s="66"/>
      <c r="BN114" s="66"/>
      <c r="BO114" s="66"/>
      <c r="BP114" s="66"/>
      <c r="BQ114" s="66"/>
      <c r="BR114" s="66"/>
      <c r="BS114" s="66"/>
      <c r="BT114" s="66"/>
      <c r="BU114" s="66"/>
    </row>
    <row r="115" spans="1:73" hidden="1" x14ac:dyDescent="0.4">
      <c r="A115" s="66"/>
      <c r="B115" s="66"/>
      <c r="C115" s="337" t="s">
        <v>82</v>
      </c>
      <c r="D115" s="337"/>
      <c r="E115" s="337"/>
      <c r="F115" s="337"/>
      <c r="G115" s="337"/>
      <c r="H115" s="337"/>
      <c r="I115" s="338">
        <f>IF(AND(H34&gt;=4100000,H34&lt;7700000),H34*0.85-685000,0)</f>
        <v>0</v>
      </c>
      <c r="J115" s="338"/>
      <c r="K115" s="338"/>
      <c r="L115" s="338"/>
      <c r="M115" s="66"/>
      <c r="N115" s="66"/>
      <c r="O115" s="337" t="s">
        <v>82</v>
      </c>
      <c r="P115" s="337"/>
      <c r="Q115" s="337"/>
      <c r="R115" s="337"/>
      <c r="S115" s="337"/>
      <c r="T115" s="337"/>
      <c r="U115" s="338">
        <f>IF(AND(T34&gt;=4100000,T34&lt;7700000),T34*0.85-685000,0)</f>
        <v>0</v>
      </c>
      <c r="V115" s="338"/>
      <c r="W115" s="338"/>
      <c r="X115" s="338"/>
      <c r="Y115" s="66"/>
      <c r="Z115" s="66"/>
      <c r="AA115" s="66"/>
      <c r="AB115" s="66"/>
      <c r="AC115" s="66"/>
      <c r="AD115" s="337" t="s">
        <v>82</v>
      </c>
      <c r="AE115" s="337"/>
      <c r="AF115" s="337"/>
      <c r="AG115" s="337"/>
      <c r="AH115" s="337"/>
      <c r="AI115" s="337"/>
      <c r="AJ115" s="338">
        <f>IF(AND(H40&gt;=4100000,H40&lt;7700000),H40*0.85-685000,0)</f>
        <v>0</v>
      </c>
      <c r="AK115" s="338"/>
      <c r="AL115" s="338"/>
      <c r="AM115" s="338"/>
      <c r="AN115" s="66"/>
      <c r="AO115" s="66"/>
      <c r="AP115" s="337" t="s">
        <v>82</v>
      </c>
      <c r="AQ115" s="337"/>
      <c r="AR115" s="337"/>
      <c r="AS115" s="337"/>
      <c r="AT115" s="337"/>
      <c r="AU115" s="337"/>
      <c r="AV115" s="338">
        <f>IF(AND(T40&gt;=4100000,T40&lt;7700000),T40*0.85-685000,0)</f>
        <v>0</v>
      </c>
      <c r="AW115" s="338"/>
      <c r="AX115" s="338"/>
      <c r="AY115" s="338"/>
      <c r="AZ115" s="66"/>
      <c r="BA115" s="66"/>
      <c r="BB115" s="66"/>
      <c r="BC115" s="66"/>
      <c r="BD115" s="66"/>
      <c r="BE115" s="66"/>
      <c r="BF115" s="66"/>
      <c r="BG115" s="66"/>
      <c r="BH115" s="66"/>
      <c r="BI115" s="66"/>
      <c r="BJ115" s="66"/>
      <c r="BK115" s="67"/>
      <c r="BL115" s="66"/>
      <c r="BM115" s="66"/>
      <c r="BN115" s="66"/>
      <c r="BO115" s="66"/>
      <c r="BP115" s="66"/>
      <c r="BQ115" s="66"/>
      <c r="BR115" s="66"/>
      <c r="BS115" s="66"/>
      <c r="BT115" s="66"/>
      <c r="BU115" s="66"/>
    </row>
    <row r="116" spans="1:73" hidden="1" x14ac:dyDescent="0.4">
      <c r="A116" s="66"/>
      <c r="B116" s="66"/>
      <c r="C116" s="337" t="s">
        <v>83</v>
      </c>
      <c r="D116" s="337"/>
      <c r="E116" s="337"/>
      <c r="F116" s="337"/>
      <c r="G116" s="337"/>
      <c r="H116" s="337"/>
      <c r="I116" s="338">
        <f>IF(AND(H34&gt;=7700000,H34&lt;10000000),H34*0.95-1455000,0)</f>
        <v>0</v>
      </c>
      <c r="J116" s="338"/>
      <c r="K116" s="338"/>
      <c r="L116" s="338"/>
      <c r="M116" s="66"/>
      <c r="N116" s="66"/>
      <c r="O116" s="337" t="s">
        <v>83</v>
      </c>
      <c r="P116" s="337"/>
      <c r="Q116" s="337"/>
      <c r="R116" s="337"/>
      <c r="S116" s="337"/>
      <c r="T116" s="337"/>
      <c r="U116" s="338">
        <f>IF(AND(T34&gt;=7700000,T34&lt;10000000),T34*0.95-1455000,0)</f>
        <v>0</v>
      </c>
      <c r="V116" s="338"/>
      <c r="W116" s="338"/>
      <c r="X116" s="338"/>
      <c r="Y116" s="66"/>
      <c r="Z116" s="66"/>
      <c r="AA116" s="66"/>
      <c r="AB116" s="66"/>
      <c r="AC116" s="66"/>
      <c r="AD116" s="337" t="s">
        <v>83</v>
      </c>
      <c r="AE116" s="337"/>
      <c r="AF116" s="337"/>
      <c r="AG116" s="337"/>
      <c r="AH116" s="337"/>
      <c r="AI116" s="337"/>
      <c r="AJ116" s="338">
        <f>IF(AND(H40&gt;=7700000,H40&lt;10000000),H40*0.95-1455000,0)</f>
        <v>0</v>
      </c>
      <c r="AK116" s="338"/>
      <c r="AL116" s="338"/>
      <c r="AM116" s="338"/>
      <c r="AN116" s="66"/>
      <c r="AO116" s="66"/>
      <c r="AP116" s="337" t="s">
        <v>83</v>
      </c>
      <c r="AQ116" s="337"/>
      <c r="AR116" s="337"/>
      <c r="AS116" s="337"/>
      <c r="AT116" s="337"/>
      <c r="AU116" s="337"/>
      <c r="AV116" s="338">
        <f>IF(AND(T40&gt;=7700000,T40&lt;10000000),T40*0.95-1455000,0)</f>
        <v>0</v>
      </c>
      <c r="AW116" s="338"/>
      <c r="AX116" s="338"/>
      <c r="AY116" s="338"/>
      <c r="AZ116" s="66"/>
      <c r="BA116" s="66"/>
      <c r="BB116" s="66"/>
      <c r="BC116" s="66"/>
      <c r="BD116" s="66"/>
      <c r="BE116" s="66"/>
      <c r="BF116" s="66"/>
      <c r="BG116" s="66"/>
      <c r="BH116" s="66"/>
      <c r="BI116" s="66"/>
      <c r="BJ116" s="66"/>
      <c r="BK116" s="67"/>
      <c r="BL116" s="66"/>
      <c r="BM116" s="66"/>
      <c r="BN116" s="66"/>
      <c r="BO116" s="66"/>
      <c r="BP116" s="66"/>
      <c r="BQ116" s="66"/>
      <c r="BR116" s="66"/>
      <c r="BS116" s="66"/>
      <c r="BT116" s="66"/>
      <c r="BU116" s="66"/>
    </row>
    <row r="117" spans="1:73" hidden="1" x14ac:dyDescent="0.4">
      <c r="A117" s="66"/>
      <c r="B117" s="66"/>
      <c r="C117" s="337" t="s">
        <v>84</v>
      </c>
      <c r="D117" s="337"/>
      <c r="E117" s="337"/>
      <c r="F117" s="337"/>
      <c r="G117" s="337"/>
      <c r="H117" s="337"/>
      <c r="I117" s="338">
        <f>IF(H34&gt;=10000000,H34-1955000,0)</f>
        <v>0</v>
      </c>
      <c r="J117" s="338"/>
      <c r="K117" s="338"/>
      <c r="L117" s="338"/>
      <c r="M117" s="66"/>
      <c r="N117" s="66"/>
      <c r="O117" s="337" t="s">
        <v>84</v>
      </c>
      <c r="P117" s="337"/>
      <c r="Q117" s="337"/>
      <c r="R117" s="337"/>
      <c r="S117" s="337"/>
      <c r="T117" s="337"/>
      <c r="U117" s="338">
        <f>IF(T34&gt;=10000000,T34-1955000,0)</f>
        <v>0</v>
      </c>
      <c r="V117" s="338"/>
      <c r="W117" s="338"/>
      <c r="X117" s="338"/>
      <c r="Y117" s="66"/>
      <c r="Z117" s="66"/>
      <c r="AA117" s="66"/>
      <c r="AB117" s="66"/>
      <c r="AC117" s="66"/>
      <c r="AD117" s="337" t="s">
        <v>84</v>
      </c>
      <c r="AE117" s="337"/>
      <c r="AF117" s="337"/>
      <c r="AG117" s="337"/>
      <c r="AH117" s="337"/>
      <c r="AI117" s="337"/>
      <c r="AJ117" s="338">
        <f>IF(H40&gt;=10000000,H40-1955000,0)</f>
        <v>0</v>
      </c>
      <c r="AK117" s="338"/>
      <c r="AL117" s="338"/>
      <c r="AM117" s="338"/>
      <c r="AN117" s="66"/>
      <c r="AO117" s="66"/>
      <c r="AP117" s="337" t="s">
        <v>84</v>
      </c>
      <c r="AQ117" s="337"/>
      <c r="AR117" s="337"/>
      <c r="AS117" s="337"/>
      <c r="AT117" s="337"/>
      <c r="AU117" s="337"/>
      <c r="AV117" s="338">
        <f>IF(T40&gt;=10000000,T40-1955000,0)</f>
        <v>0</v>
      </c>
      <c r="AW117" s="338"/>
      <c r="AX117" s="338"/>
      <c r="AY117" s="338"/>
      <c r="AZ117" s="66"/>
      <c r="BA117" s="66"/>
      <c r="BB117" s="66"/>
      <c r="BC117" s="66"/>
      <c r="BD117" s="66"/>
      <c r="BE117" s="66"/>
      <c r="BF117" s="66"/>
      <c r="BG117" s="66"/>
      <c r="BH117" s="66"/>
      <c r="BI117" s="66"/>
      <c r="BJ117" s="66"/>
      <c r="BK117" s="67"/>
      <c r="BL117" s="66"/>
      <c r="BM117" s="66"/>
      <c r="BN117" s="66"/>
      <c r="BO117" s="66"/>
      <c r="BP117" s="66"/>
      <c r="BQ117" s="66"/>
      <c r="BR117" s="66"/>
      <c r="BS117" s="66"/>
      <c r="BT117" s="66"/>
      <c r="BU117" s="66"/>
    </row>
    <row r="118" spans="1:73" hidden="1" x14ac:dyDescent="0.4">
      <c r="A118" s="66"/>
      <c r="B118" s="66"/>
      <c r="C118" s="337" t="s">
        <v>85</v>
      </c>
      <c r="D118" s="337"/>
      <c r="E118" s="337"/>
      <c r="F118" s="337"/>
      <c r="G118" s="337"/>
      <c r="H118" s="337"/>
      <c r="I118" s="338">
        <f>MAX(I113:L117)</f>
        <v>0</v>
      </c>
      <c r="J118" s="338"/>
      <c r="K118" s="338"/>
      <c r="L118" s="338"/>
      <c r="M118" s="66"/>
      <c r="N118" s="66"/>
      <c r="O118" s="337" t="s">
        <v>85</v>
      </c>
      <c r="P118" s="337"/>
      <c r="Q118" s="337"/>
      <c r="R118" s="337"/>
      <c r="S118" s="337"/>
      <c r="T118" s="337"/>
      <c r="U118" s="338">
        <f>MAX(U113:X117)</f>
        <v>0</v>
      </c>
      <c r="V118" s="338"/>
      <c r="W118" s="338"/>
      <c r="X118" s="338"/>
      <c r="Y118" s="66"/>
      <c r="Z118" s="66"/>
      <c r="AA118" s="66"/>
      <c r="AB118" s="66"/>
      <c r="AC118" s="66"/>
      <c r="AD118" s="337" t="s">
        <v>85</v>
      </c>
      <c r="AE118" s="337"/>
      <c r="AF118" s="337"/>
      <c r="AG118" s="337"/>
      <c r="AH118" s="337"/>
      <c r="AI118" s="337"/>
      <c r="AJ118" s="338">
        <f>MAX(AJ113:AM117)</f>
        <v>0</v>
      </c>
      <c r="AK118" s="338"/>
      <c r="AL118" s="338"/>
      <c r="AM118" s="338"/>
      <c r="AN118" s="66"/>
      <c r="AO118" s="66"/>
      <c r="AP118" s="337" t="s">
        <v>85</v>
      </c>
      <c r="AQ118" s="337"/>
      <c r="AR118" s="337"/>
      <c r="AS118" s="337"/>
      <c r="AT118" s="337"/>
      <c r="AU118" s="337"/>
      <c r="AV118" s="338">
        <f>MAX(AV113:AY117)</f>
        <v>0</v>
      </c>
      <c r="AW118" s="338"/>
      <c r="AX118" s="338"/>
      <c r="AY118" s="338"/>
      <c r="AZ118" s="66"/>
      <c r="BA118" s="66"/>
      <c r="BB118" s="66"/>
      <c r="BC118" s="66"/>
      <c r="BD118" s="66"/>
      <c r="BE118" s="66"/>
      <c r="BF118" s="66"/>
      <c r="BG118" s="66"/>
      <c r="BH118" s="66"/>
      <c r="BI118" s="66"/>
      <c r="BJ118" s="66"/>
      <c r="BK118" s="67"/>
      <c r="BL118" s="66"/>
      <c r="BM118" s="66"/>
      <c r="BN118" s="66"/>
      <c r="BO118" s="66"/>
      <c r="BP118" s="66"/>
      <c r="BQ118" s="66"/>
      <c r="BR118" s="66"/>
      <c r="BS118" s="66"/>
      <c r="BT118" s="66"/>
      <c r="BU118" s="66"/>
    </row>
    <row r="119" spans="1:73" hidden="1" x14ac:dyDescent="0.4">
      <c r="A119" s="66"/>
      <c r="B119" s="66"/>
      <c r="C119" s="70"/>
      <c r="D119" s="70"/>
      <c r="E119" s="70"/>
      <c r="F119" s="70"/>
      <c r="G119" s="70"/>
      <c r="H119" s="70"/>
      <c r="I119" s="68"/>
      <c r="J119" s="68"/>
      <c r="K119" s="68"/>
      <c r="L119" s="68"/>
      <c r="M119" s="66"/>
      <c r="N119" s="66"/>
      <c r="O119" s="70"/>
      <c r="P119" s="70"/>
      <c r="Q119" s="70"/>
      <c r="R119" s="70"/>
      <c r="S119" s="70"/>
      <c r="T119" s="70"/>
      <c r="U119" s="68"/>
      <c r="V119" s="68"/>
      <c r="W119" s="68"/>
      <c r="X119" s="68"/>
      <c r="Y119" s="66"/>
      <c r="Z119" s="66"/>
      <c r="AA119" s="66"/>
      <c r="AB119" s="66"/>
      <c r="AC119" s="66"/>
      <c r="AD119" s="70"/>
      <c r="AE119" s="70"/>
      <c r="AF119" s="70"/>
      <c r="AG119" s="70"/>
      <c r="AH119" s="70"/>
      <c r="AI119" s="70"/>
      <c r="AJ119" s="68"/>
      <c r="AK119" s="68"/>
      <c r="AL119" s="68"/>
      <c r="AM119" s="68"/>
      <c r="AN119" s="66"/>
      <c r="AO119" s="66"/>
      <c r="AP119" s="70"/>
      <c r="AQ119" s="70"/>
      <c r="AR119" s="70"/>
      <c r="AS119" s="70"/>
      <c r="AT119" s="70"/>
      <c r="AU119" s="70"/>
      <c r="AV119" s="68"/>
      <c r="AW119" s="68"/>
      <c r="AX119" s="68"/>
      <c r="AY119" s="68"/>
      <c r="AZ119" s="66"/>
      <c r="BA119" s="66"/>
      <c r="BB119" s="66"/>
      <c r="BC119" s="66"/>
      <c r="BD119" s="66"/>
      <c r="BE119" s="66"/>
      <c r="BF119" s="66"/>
      <c r="BG119" s="66"/>
      <c r="BH119" s="66"/>
      <c r="BI119" s="66"/>
      <c r="BJ119" s="66"/>
      <c r="BK119" s="67"/>
      <c r="BL119" s="66"/>
      <c r="BM119" s="66"/>
      <c r="BN119" s="66"/>
      <c r="BO119" s="66"/>
      <c r="BP119" s="66"/>
      <c r="BQ119" s="66"/>
      <c r="BR119" s="66"/>
      <c r="BS119" s="66"/>
      <c r="BT119" s="66"/>
      <c r="BU119" s="66"/>
    </row>
    <row r="120" spans="1:73" hidden="1" x14ac:dyDescent="0.4">
      <c r="A120" s="66"/>
      <c r="B120" s="66"/>
      <c r="C120" s="337" t="s">
        <v>86</v>
      </c>
      <c r="D120" s="337"/>
      <c r="E120" s="337"/>
      <c r="F120" s="337"/>
      <c r="G120" s="70"/>
      <c r="H120" s="70"/>
      <c r="I120" s="68"/>
      <c r="J120" s="68"/>
      <c r="K120" s="68"/>
      <c r="L120" s="68"/>
      <c r="M120" s="66"/>
      <c r="N120" s="66"/>
      <c r="O120" s="337" t="s">
        <v>86</v>
      </c>
      <c r="P120" s="337"/>
      <c r="Q120" s="337"/>
      <c r="R120" s="337"/>
      <c r="S120" s="70"/>
      <c r="T120" s="70"/>
      <c r="U120" s="68"/>
      <c r="V120" s="68"/>
      <c r="W120" s="68"/>
      <c r="X120" s="68"/>
      <c r="Y120" s="66"/>
      <c r="Z120" s="66"/>
      <c r="AA120" s="66"/>
      <c r="AB120" s="66"/>
      <c r="AC120" s="66"/>
      <c r="AD120" s="337" t="s">
        <v>86</v>
      </c>
      <c r="AE120" s="337"/>
      <c r="AF120" s="337"/>
      <c r="AG120" s="337"/>
      <c r="AH120" s="70"/>
      <c r="AI120" s="70"/>
      <c r="AJ120" s="68"/>
      <c r="AK120" s="68"/>
      <c r="AL120" s="68"/>
      <c r="AM120" s="68"/>
      <c r="AN120" s="66"/>
      <c r="AO120" s="66"/>
      <c r="AP120" s="337" t="s">
        <v>86</v>
      </c>
      <c r="AQ120" s="337"/>
      <c r="AR120" s="337"/>
      <c r="AS120" s="337"/>
      <c r="AT120" s="70"/>
      <c r="AU120" s="70"/>
      <c r="AV120" s="68"/>
      <c r="AW120" s="68"/>
      <c r="AX120" s="68"/>
      <c r="AY120" s="68"/>
      <c r="AZ120" s="66"/>
      <c r="BA120" s="66"/>
      <c r="BB120" s="66"/>
      <c r="BC120" s="66"/>
      <c r="BD120" s="66"/>
      <c r="BE120" s="66"/>
      <c r="BF120" s="66"/>
      <c r="BG120" s="66"/>
      <c r="BH120" s="66"/>
      <c r="BI120" s="66"/>
      <c r="BJ120" s="66"/>
      <c r="BK120" s="67"/>
      <c r="BL120" s="66"/>
      <c r="BM120" s="66"/>
      <c r="BN120" s="66"/>
      <c r="BO120" s="66"/>
      <c r="BP120" s="66"/>
      <c r="BQ120" s="66"/>
      <c r="BR120" s="66"/>
      <c r="BS120" s="66"/>
      <c r="BT120" s="66"/>
      <c r="BU120" s="66"/>
    </row>
    <row r="121" spans="1:73" hidden="1" x14ac:dyDescent="0.4">
      <c r="A121" s="66"/>
      <c r="B121" s="66"/>
      <c r="C121" s="337" t="s">
        <v>87</v>
      </c>
      <c r="D121" s="337"/>
      <c r="E121" s="337"/>
      <c r="F121" s="337"/>
      <c r="G121" s="337"/>
      <c r="H121" s="337"/>
      <c r="I121" s="338">
        <f>IF(H34&gt;3300000,0,H34-1100000)</f>
        <v>-1100000</v>
      </c>
      <c r="J121" s="338"/>
      <c r="K121" s="338"/>
      <c r="L121" s="338"/>
      <c r="M121" s="66"/>
      <c r="N121" s="66"/>
      <c r="O121" s="337" t="s">
        <v>87</v>
      </c>
      <c r="P121" s="337"/>
      <c r="Q121" s="337"/>
      <c r="R121" s="337"/>
      <c r="S121" s="337"/>
      <c r="T121" s="337"/>
      <c r="U121" s="338">
        <f>IF(T34&gt;3300000,0,T34-1100000)</f>
        <v>-1100000</v>
      </c>
      <c r="V121" s="338"/>
      <c r="W121" s="338"/>
      <c r="X121" s="338"/>
      <c r="Y121" s="66"/>
      <c r="Z121" s="66"/>
      <c r="AA121" s="66"/>
      <c r="AB121" s="66"/>
      <c r="AC121" s="66"/>
      <c r="AD121" s="337" t="s">
        <v>87</v>
      </c>
      <c r="AE121" s="337"/>
      <c r="AF121" s="337"/>
      <c r="AG121" s="337"/>
      <c r="AH121" s="337"/>
      <c r="AI121" s="337"/>
      <c r="AJ121" s="338">
        <f>IF(H40&gt;3300000,0,H40-1100000)</f>
        <v>-1100000</v>
      </c>
      <c r="AK121" s="338"/>
      <c r="AL121" s="338"/>
      <c r="AM121" s="338"/>
      <c r="AN121" s="66"/>
      <c r="AO121" s="66"/>
      <c r="AP121" s="337" t="s">
        <v>87</v>
      </c>
      <c r="AQ121" s="337"/>
      <c r="AR121" s="337"/>
      <c r="AS121" s="337"/>
      <c r="AT121" s="337"/>
      <c r="AU121" s="337"/>
      <c r="AV121" s="338">
        <f>IF(T40&gt;3300000,0,T40-1100000)</f>
        <v>-1100000</v>
      </c>
      <c r="AW121" s="338"/>
      <c r="AX121" s="338"/>
      <c r="AY121" s="338"/>
      <c r="AZ121" s="66"/>
      <c r="BA121" s="66"/>
      <c r="BB121" s="66"/>
      <c r="BC121" s="66"/>
      <c r="BD121" s="66"/>
      <c r="BE121" s="66"/>
      <c r="BF121" s="66"/>
      <c r="BG121" s="66"/>
      <c r="BH121" s="66"/>
      <c r="BI121" s="66"/>
      <c r="BJ121" s="66"/>
      <c r="BK121" s="67"/>
      <c r="BL121" s="66"/>
      <c r="BM121" s="66"/>
      <c r="BN121" s="66"/>
      <c r="BO121" s="66"/>
      <c r="BP121" s="66"/>
      <c r="BQ121" s="66"/>
      <c r="BR121" s="66"/>
      <c r="BS121" s="66"/>
      <c r="BT121" s="66"/>
      <c r="BU121" s="66"/>
    </row>
    <row r="122" spans="1:73" hidden="1" x14ac:dyDescent="0.4">
      <c r="A122" s="66"/>
      <c r="B122" s="66"/>
      <c r="C122" s="337" t="s">
        <v>88</v>
      </c>
      <c r="D122" s="337"/>
      <c r="E122" s="337"/>
      <c r="F122" s="337"/>
      <c r="G122" s="337"/>
      <c r="H122" s="337"/>
      <c r="I122" s="338">
        <f>IF(AND(H34&gt;=3300000,H34&lt;4100000),H34*0.75-275000,0)</f>
        <v>0</v>
      </c>
      <c r="J122" s="338"/>
      <c r="K122" s="338"/>
      <c r="L122" s="338"/>
      <c r="M122" s="66"/>
      <c r="N122" s="66"/>
      <c r="O122" s="337" t="s">
        <v>88</v>
      </c>
      <c r="P122" s="337"/>
      <c r="Q122" s="337"/>
      <c r="R122" s="337"/>
      <c r="S122" s="337"/>
      <c r="T122" s="337"/>
      <c r="U122" s="338">
        <f>IF(AND(T34&gt;=3300000,T34&lt;4100000),T34*0.75-275000,0)</f>
        <v>0</v>
      </c>
      <c r="V122" s="338"/>
      <c r="W122" s="338"/>
      <c r="X122" s="338"/>
      <c r="Y122" s="66"/>
      <c r="Z122" s="66"/>
      <c r="AA122" s="66"/>
      <c r="AB122" s="66"/>
      <c r="AC122" s="66"/>
      <c r="AD122" s="337" t="s">
        <v>88</v>
      </c>
      <c r="AE122" s="337"/>
      <c r="AF122" s="337"/>
      <c r="AG122" s="337"/>
      <c r="AH122" s="337"/>
      <c r="AI122" s="337"/>
      <c r="AJ122" s="338">
        <f>IF(AND(H40&gt;=3300000,H40&lt;4100000),H40*0.75-275000,0)</f>
        <v>0</v>
      </c>
      <c r="AK122" s="338"/>
      <c r="AL122" s="338"/>
      <c r="AM122" s="338"/>
      <c r="AN122" s="66"/>
      <c r="AO122" s="66"/>
      <c r="AP122" s="337" t="s">
        <v>88</v>
      </c>
      <c r="AQ122" s="337"/>
      <c r="AR122" s="337"/>
      <c r="AS122" s="337"/>
      <c r="AT122" s="337"/>
      <c r="AU122" s="337"/>
      <c r="AV122" s="338">
        <f>IF(AND(T40&gt;=3300000,T40&lt;4100000),T40*0.75-275000,0)</f>
        <v>0</v>
      </c>
      <c r="AW122" s="338"/>
      <c r="AX122" s="338"/>
      <c r="AY122" s="338"/>
      <c r="AZ122" s="66"/>
      <c r="BA122" s="66"/>
      <c r="BB122" s="66"/>
      <c r="BC122" s="66"/>
      <c r="BD122" s="66"/>
      <c r="BE122" s="66"/>
      <c r="BF122" s="66"/>
      <c r="BG122" s="66"/>
      <c r="BH122" s="66"/>
      <c r="BI122" s="66"/>
      <c r="BJ122" s="66"/>
      <c r="BK122" s="67"/>
      <c r="BL122" s="66"/>
      <c r="BM122" s="66"/>
      <c r="BN122" s="66"/>
      <c r="BO122" s="66"/>
      <c r="BP122" s="66"/>
      <c r="BQ122" s="66"/>
      <c r="BR122" s="66"/>
      <c r="BS122" s="66"/>
      <c r="BT122" s="66"/>
      <c r="BU122" s="66"/>
    </row>
    <row r="123" spans="1:73" hidden="1" x14ac:dyDescent="0.4">
      <c r="A123" s="66"/>
      <c r="B123" s="66"/>
      <c r="C123" s="337" t="s">
        <v>82</v>
      </c>
      <c r="D123" s="337"/>
      <c r="E123" s="337"/>
      <c r="F123" s="337"/>
      <c r="G123" s="337"/>
      <c r="H123" s="337"/>
      <c r="I123" s="338">
        <f>IF(AND(H34&gt;=4100000,H34&lt;7700000),H34*0.85-685000,0)</f>
        <v>0</v>
      </c>
      <c r="J123" s="338"/>
      <c r="K123" s="338"/>
      <c r="L123" s="338"/>
      <c r="M123" s="66"/>
      <c r="N123" s="66"/>
      <c r="O123" s="337" t="s">
        <v>82</v>
      </c>
      <c r="P123" s="337"/>
      <c r="Q123" s="337"/>
      <c r="R123" s="337"/>
      <c r="S123" s="337"/>
      <c r="T123" s="337"/>
      <c r="U123" s="338">
        <f>IF(AND(T34&gt;=4100000,T34&lt;7700000),T34*0.85-685000,0)</f>
        <v>0</v>
      </c>
      <c r="V123" s="338"/>
      <c r="W123" s="338"/>
      <c r="X123" s="338"/>
      <c r="Y123" s="66"/>
      <c r="Z123" s="66"/>
      <c r="AA123" s="66"/>
      <c r="AB123" s="66"/>
      <c r="AC123" s="66"/>
      <c r="AD123" s="337" t="s">
        <v>82</v>
      </c>
      <c r="AE123" s="337"/>
      <c r="AF123" s="337"/>
      <c r="AG123" s="337"/>
      <c r="AH123" s="337"/>
      <c r="AI123" s="337"/>
      <c r="AJ123" s="338">
        <f>IF(AND(H40&gt;=4100000,H40&lt;7700000),H40*0.85-685000,0)</f>
        <v>0</v>
      </c>
      <c r="AK123" s="338"/>
      <c r="AL123" s="338"/>
      <c r="AM123" s="338"/>
      <c r="AN123" s="66"/>
      <c r="AO123" s="66"/>
      <c r="AP123" s="337" t="s">
        <v>82</v>
      </c>
      <c r="AQ123" s="337"/>
      <c r="AR123" s="337"/>
      <c r="AS123" s="337"/>
      <c r="AT123" s="337"/>
      <c r="AU123" s="337"/>
      <c r="AV123" s="338">
        <f>IF(AND(T40&gt;=4100000,T40&lt;7700000),T40*0.85-685000,0)</f>
        <v>0</v>
      </c>
      <c r="AW123" s="338"/>
      <c r="AX123" s="338"/>
      <c r="AY123" s="338"/>
      <c r="AZ123" s="66"/>
      <c r="BA123" s="66"/>
      <c r="BB123" s="66"/>
      <c r="BC123" s="66"/>
      <c r="BD123" s="66"/>
      <c r="BE123" s="66"/>
      <c r="BF123" s="66"/>
      <c r="BG123" s="66"/>
      <c r="BH123" s="66"/>
      <c r="BI123" s="66"/>
      <c r="BJ123" s="66"/>
      <c r="BK123" s="67"/>
      <c r="BL123" s="66"/>
      <c r="BM123" s="66"/>
      <c r="BN123" s="66"/>
      <c r="BO123" s="66"/>
      <c r="BP123" s="66"/>
      <c r="BQ123" s="66"/>
      <c r="BR123" s="66"/>
      <c r="BS123" s="66"/>
      <c r="BT123" s="66"/>
      <c r="BU123" s="66"/>
    </row>
    <row r="124" spans="1:73" hidden="1" x14ac:dyDescent="0.4">
      <c r="A124" s="66"/>
      <c r="B124" s="66"/>
      <c r="C124" s="337" t="s">
        <v>83</v>
      </c>
      <c r="D124" s="337"/>
      <c r="E124" s="337"/>
      <c r="F124" s="337"/>
      <c r="G124" s="337"/>
      <c r="H124" s="337"/>
      <c r="I124" s="338">
        <f>IF(AND(H34&gt;=7700000,H34&lt;10000000),H34*0.95-1455000,0)</f>
        <v>0</v>
      </c>
      <c r="J124" s="338"/>
      <c r="K124" s="338"/>
      <c r="L124" s="338"/>
      <c r="M124" s="66"/>
      <c r="N124" s="66"/>
      <c r="O124" s="337" t="s">
        <v>83</v>
      </c>
      <c r="P124" s="337"/>
      <c r="Q124" s="337"/>
      <c r="R124" s="337"/>
      <c r="S124" s="337"/>
      <c r="T124" s="337"/>
      <c r="U124" s="338">
        <f>IF(AND(T34&gt;=7700000,T34&lt;10000000),T34*0.95-1455000,0)</f>
        <v>0</v>
      </c>
      <c r="V124" s="338"/>
      <c r="W124" s="338"/>
      <c r="X124" s="338"/>
      <c r="Y124" s="66"/>
      <c r="Z124" s="66"/>
      <c r="AA124" s="66"/>
      <c r="AB124" s="66"/>
      <c r="AC124" s="66"/>
      <c r="AD124" s="337" t="s">
        <v>83</v>
      </c>
      <c r="AE124" s="337"/>
      <c r="AF124" s="337"/>
      <c r="AG124" s="337"/>
      <c r="AH124" s="337"/>
      <c r="AI124" s="337"/>
      <c r="AJ124" s="338">
        <f>IF(AND(H40&gt;=7700000,H40&lt;10000000),H40*0.95-1455000,0)</f>
        <v>0</v>
      </c>
      <c r="AK124" s="338"/>
      <c r="AL124" s="338"/>
      <c r="AM124" s="338"/>
      <c r="AN124" s="66"/>
      <c r="AO124" s="66"/>
      <c r="AP124" s="337" t="s">
        <v>83</v>
      </c>
      <c r="AQ124" s="337"/>
      <c r="AR124" s="337"/>
      <c r="AS124" s="337"/>
      <c r="AT124" s="337"/>
      <c r="AU124" s="337"/>
      <c r="AV124" s="338">
        <f>IF(AND(T40&gt;=7700000,T40&lt;10000000),T40*0.95-1455000,0)</f>
        <v>0</v>
      </c>
      <c r="AW124" s="338"/>
      <c r="AX124" s="338"/>
      <c r="AY124" s="338"/>
      <c r="AZ124" s="66"/>
      <c r="BA124" s="66"/>
      <c r="BB124" s="66"/>
      <c r="BC124" s="66"/>
      <c r="BD124" s="66"/>
      <c r="BE124" s="66"/>
      <c r="BF124" s="66"/>
      <c r="BG124" s="66"/>
      <c r="BH124" s="66"/>
      <c r="BI124" s="66"/>
      <c r="BJ124" s="66"/>
      <c r="BK124" s="67"/>
      <c r="BL124" s="66"/>
      <c r="BM124" s="66"/>
      <c r="BN124" s="66"/>
      <c r="BO124" s="66"/>
      <c r="BP124" s="66"/>
      <c r="BQ124" s="66"/>
      <c r="BR124" s="66"/>
      <c r="BS124" s="66"/>
      <c r="BT124" s="66"/>
      <c r="BU124" s="66"/>
    </row>
    <row r="125" spans="1:73" hidden="1" x14ac:dyDescent="0.4">
      <c r="A125" s="66"/>
      <c r="B125" s="66"/>
      <c r="C125" s="337" t="s">
        <v>84</v>
      </c>
      <c r="D125" s="337"/>
      <c r="E125" s="337"/>
      <c r="F125" s="337"/>
      <c r="G125" s="337"/>
      <c r="H125" s="337"/>
      <c r="I125" s="338">
        <f>IF(H34&gt;=10000000,H34-1955000,0)</f>
        <v>0</v>
      </c>
      <c r="J125" s="338"/>
      <c r="K125" s="338"/>
      <c r="L125" s="338"/>
      <c r="M125" s="66"/>
      <c r="N125" s="66"/>
      <c r="O125" s="337" t="s">
        <v>84</v>
      </c>
      <c r="P125" s="337"/>
      <c r="Q125" s="337"/>
      <c r="R125" s="337"/>
      <c r="S125" s="337"/>
      <c r="T125" s="337"/>
      <c r="U125" s="338">
        <f>IF(T34&gt;=10000000,T34-1955000,0)</f>
        <v>0</v>
      </c>
      <c r="V125" s="338"/>
      <c r="W125" s="338"/>
      <c r="X125" s="338"/>
      <c r="Y125" s="66"/>
      <c r="Z125" s="66"/>
      <c r="AA125" s="66"/>
      <c r="AB125" s="66"/>
      <c r="AC125" s="66"/>
      <c r="AD125" s="337" t="s">
        <v>84</v>
      </c>
      <c r="AE125" s="337"/>
      <c r="AF125" s="337"/>
      <c r="AG125" s="337"/>
      <c r="AH125" s="337"/>
      <c r="AI125" s="337"/>
      <c r="AJ125" s="338">
        <f>IF(H40&gt;=10000000,H40-1955000,0)</f>
        <v>0</v>
      </c>
      <c r="AK125" s="338"/>
      <c r="AL125" s="338"/>
      <c r="AM125" s="338"/>
      <c r="AN125" s="66"/>
      <c r="AO125" s="66"/>
      <c r="AP125" s="337" t="s">
        <v>84</v>
      </c>
      <c r="AQ125" s="337"/>
      <c r="AR125" s="337"/>
      <c r="AS125" s="337"/>
      <c r="AT125" s="337"/>
      <c r="AU125" s="337"/>
      <c r="AV125" s="338">
        <f>IF(T40&gt;=10000000,T40-1955000,0)</f>
        <v>0</v>
      </c>
      <c r="AW125" s="338"/>
      <c r="AX125" s="338"/>
      <c r="AY125" s="338"/>
      <c r="AZ125" s="66"/>
      <c r="BA125" s="66"/>
      <c r="BB125" s="66"/>
      <c r="BC125" s="66"/>
      <c r="BD125" s="66"/>
      <c r="BE125" s="66"/>
      <c r="BF125" s="66"/>
      <c r="BG125" s="66"/>
      <c r="BH125" s="66"/>
      <c r="BI125" s="66"/>
      <c r="BJ125" s="66"/>
      <c r="BK125" s="67"/>
      <c r="BL125" s="66"/>
      <c r="BM125" s="66"/>
      <c r="BN125" s="66"/>
      <c r="BO125" s="66"/>
      <c r="BP125" s="66"/>
      <c r="BQ125" s="66"/>
      <c r="BR125" s="66"/>
      <c r="BS125" s="66"/>
      <c r="BT125" s="66"/>
      <c r="BU125" s="66"/>
    </row>
    <row r="126" spans="1:73" hidden="1" x14ac:dyDescent="0.4">
      <c r="A126" s="66"/>
      <c r="B126" s="66"/>
      <c r="C126" s="337" t="s">
        <v>85</v>
      </c>
      <c r="D126" s="337"/>
      <c r="E126" s="337"/>
      <c r="F126" s="337"/>
      <c r="G126" s="337"/>
      <c r="H126" s="337"/>
      <c r="I126" s="338">
        <f>MAX(I121:L125)</f>
        <v>0</v>
      </c>
      <c r="J126" s="338"/>
      <c r="K126" s="338"/>
      <c r="L126" s="338"/>
      <c r="M126" s="66"/>
      <c r="N126" s="66"/>
      <c r="O126" s="337" t="s">
        <v>85</v>
      </c>
      <c r="P126" s="337"/>
      <c r="Q126" s="337"/>
      <c r="R126" s="337"/>
      <c r="S126" s="337"/>
      <c r="T126" s="337"/>
      <c r="U126" s="338">
        <f>MAX(U121:X125)</f>
        <v>0</v>
      </c>
      <c r="V126" s="338"/>
      <c r="W126" s="338"/>
      <c r="X126" s="338"/>
      <c r="Y126" s="66"/>
      <c r="Z126" s="66"/>
      <c r="AA126" s="66"/>
      <c r="AB126" s="66"/>
      <c r="AC126" s="66"/>
      <c r="AD126" s="337" t="s">
        <v>85</v>
      </c>
      <c r="AE126" s="337"/>
      <c r="AF126" s="337"/>
      <c r="AG126" s="337"/>
      <c r="AH126" s="337"/>
      <c r="AI126" s="337"/>
      <c r="AJ126" s="338">
        <f>MAX(AJ121:AM125)</f>
        <v>0</v>
      </c>
      <c r="AK126" s="338"/>
      <c r="AL126" s="338"/>
      <c r="AM126" s="338"/>
      <c r="AN126" s="66"/>
      <c r="AO126" s="66"/>
      <c r="AP126" s="337" t="s">
        <v>85</v>
      </c>
      <c r="AQ126" s="337"/>
      <c r="AR126" s="337"/>
      <c r="AS126" s="337"/>
      <c r="AT126" s="337"/>
      <c r="AU126" s="337"/>
      <c r="AV126" s="338">
        <f>MAX(AV121:AY125)</f>
        <v>0</v>
      </c>
      <c r="AW126" s="338"/>
      <c r="AX126" s="338"/>
      <c r="AY126" s="338"/>
      <c r="AZ126" s="66"/>
      <c r="BA126" s="66"/>
      <c r="BB126" s="66"/>
      <c r="BC126" s="66"/>
      <c r="BD126" s="66"/>
      <c r="BE126" s="66"/>
      <c r="BF126" s="66"/>
      <c r="BG126" s="66"/>
      <c r="BH126" s="66"/>
      <c r="BI126" s="66"/>
      <c r="BJ126" s="66"/>
      <c r="BK126" s="67"/>
      <c r="BL126" s="66"/>
      <c r="BM126" s="66"/>
      <c r="BN126" s="66"/>
      <c r="BO126" s="66"/>
      <c r="BP126" s="66"/>
      <c r="BQ126" s="66"/>
      <c r="BR126" s="66"/>
      <c r="BS126" s="66"/>
      <c r="BT126" s="66"/>
      <c r="BU126" s="66"/>
    </row>
    <row r="127" spans="1:73" hidden="1" x14ac:dyDescent="0.4">
      <c r="A127" s="66"/>
      <c r="B127" s="66"/>
      <c r="C127" s="70"/>
      <c r="D127" s="70"/>
      <c r="E127" s="70"/>
      <c r="F127" s="70"/>
      <c r="G127" s="70"/>
      <c r="H127" s="70"/>
      <c r="I127" s="68"/>
      <c r="J127" s="68"/>
      <c r="K127" s="68"/>
      <c r="L127" s="68"/>
      <c r="M127" s="66"/>
      <c r="N127" s="66"/>
      <c r="O127" s="70"/>
      <c r="P127" s="70"/>
      <c r="Q127" s="70"/>
      <c r="R127" s="70"/>
      <c r="S127" s="70"/>
      <c r="T127" s="70"/>
      <c r="U127" s="68"/>
      <c r="V127" s="68"/>
      <c r="W127" s="68"/>
      <c r="X127" s="68"/>
      <c r="Y127" s="66"/>
      <c r="Z127" s="66"/>
      <c r="AA127" s="66"/>
      <c r="AB127" s="66"/>
      <c r="AC127" s="66"/>
      <c r="AD127" s="70"/>
      <c r="AE127" s="70"/>
      <c r="AF127" s="70"/>
      <c r="AG127" s="70"/>
      <c r="AH127" s="70"/>
      <c r="AI127" s="70"/>
      <c r="AJ127" s="68"/>
      <c r="AK127" s="68"/>
      <c r="AL127" s="68"/>
      <c r="AM127" s="68"/>
      <c r="AN127" s="66"/>
      <c r="AO127" s="66"/>
      <c r="AP127" s="70"/>
      <c r="AQ127" s="70"/>
      <c r="AR127" s="70"/>
      <c r="AS127" s="70"/>
      <c r="AT127" s="70"/>
      <c r="AU127" s="70"/>
      <c r="AV127" s="68"/>
      <c r="AW127" s="68"/>
      <c r="AX127" s="68"/>
      <c r="AY127" s="68"/>
      <c r="AZ127" s="66"/>
      <c r="BA127" s="66"/>
      <c r="BB127" s="66"/>
      <c r="BC127" s="66"/>
      <c r="BD127" s="66"/>
      <c r="BE127" s="66"/>
      <c r="BF127" s="66"/>
      <c r="BG127" s="66"/>
      <c r="BH127" s="66"/>
      <c r="BI127" s="66"/>
      <c r="BJ127" s="66"/>
      <c r="BK127" s="67"/>
      <c r="BL127" s="66"/>
      <c r="BM127" s="66"/>
      <c r="BN127" s="66"/>
      <c r="BO127" s="66"/>
      <c r="BP127" s="66"/>
      <c r="BQ127" s="66"/>
      <c r="BR127" s="66"/>
      <c r="BS127" s="66"/>
      <c r="BT127" s="66"/>
      <c r="BU127" s="66"/>
    </row>
    <row r="128" spans="1:73" hidden="1" x14ac:dyDescent="0.4">
      <c r="A128" s="66"/>
      <c r="B128" s="66"/>
      <c r="C128" s="338" t="s">
        <v>89</v>
      </c>
      <c r="D128" s="338"/>
      <c r="E128" s="338"/>
      <c r="F128" s="338"/>
      <c r="G128" s="338"/>
      <c r="H128" s="338"/>
      <c r="I128" s="338">
        <f>IF(OR(I130&gt;0,I133&gt;0),1,0)</f>
        <v>0</v>
      </c>
      <c r="J128" s="338"/>
      <c r="K128" s="70" t="s">
        <v>7</v>
      </c>
      <c r="L128" s="68"/>
      <c r="M128" s="66"/>
      <c r="N128" s="66"/>
      <c r="O128" s="338" t="s">
        <v>89</v>
      </c>
      <c r="P128" s="338"/>
      <c r="Q128" s="338"/>
      <c r="R128" s="338"/>
      <c r="S128" s="338"/>
      <c r="T128" s="338"/>
      <c r="U128" s="338">
        <f>IF(OR(U130&gt;0,U133&gt;0),1,0)</f>
        <v>0</v>
      </c>
      <c r="V128" s="338"/>
      <c r="W128" s="70" t="s">
        <v>7</v>
      </c>
      <c r="X128" s="68"/>
      <c r="Y128" s="66"/>
      <c r="Z128" s="66"/>
      <c r="AA128" s="66"/>
      <c r="AB128" s="66"/>
      <c r="AC128" s="66"/>
      <c r="AD128" s="338" t="s">
        <v>89</v>
      </c>
      <c r="AE128" s="338"/>
      <c r="AF128" s="338"/>
      <c r="AG128" s="338"/>
      <c r="AH128" s="338"/>
      <c r="AI128" s="338"/>
      <c r="AJ128" s="338">
        <f>IF(OR(AJ130&gt;0,AJ133&gt;0),1,0)</f>
        <v>0</v>
      </c>
      <c r="AK128" s="338"/>
      <c r="AL128" s="70" t="s">
        <v>7</v>
      </c>
      <c r="AM128" s="68"/>
      <c r="AN128" s="66"/>
      <c r="AO128" s="66"/>
      <c r="AP128" s="338" t="s">
        <v>89</v>
      </c>
      <c r="AQ128" s="338"/>
      <c r="AR128" s="338"/>
      <c r="AS128" s="338"/>
      <c r="AT128" s="338"/>
      <c r="AU128" s="338"/>
      <c r="AV128" s="338">
        <f>IF(OR(AV130&gt;0,AV133&gt;0),1,0)</f>
        <v>0</v>
      </c>
      <c r="AW128" s="338"/>
      <c r="AX128" s="70" t="s">
        <v>7</v>
      </c>
      <c r="AY128" s="68"/>
      <c r="AZ128" s="66"/>
      <c r="BA128" s="66"/>
      <c r="BB128" s="66"/>
      <c r="BC128" s="66"/>
      <c r="BD128" s="66"/>
      <c r="BE128" s="66"/>
      <c r="BF128" s="66"/>
      <c r="BG128" s="66"/>
      <c r="BH128" s="66"/>
      <c r="BI128" s="66"/>
      <c r="BJ128" s="66"/>
      <c r="BK128" s="67"/>
      <c r="BL128" s="66"/>
      <c r="BM128" s="66"/>
      <c r="BN128" s="66"/>
      <c r="BO128" s="66"/>
      <c r="BP128" s="66"/>
      <c r="BQ128" s="66"/>
      <c r="BR128" s="66"/>
      <c r="BS128" s="66"/>
      <c r="BT128" s="66"/>
      <c r="BU128" s="66"/>
    </row>
    <row r="129" spans="1:73" hidden="1" x14ac:dyDescent="0.4">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7"/>
      <c r="BL129" s="66"/>
      <c r="BM129" s="66"/>
      <c r="BN129" s="66"/>
      <c r="BO129" s="66"/>
      <c r="BP129" s="66"/>
      <c r="BQ129" s="66"/>
      <c r="BR129" s="66"/>
      <c r="BS129" s="66"/>
      <c r="BT129" s="66"/>
      <c r="BU129" s="66"/>
    </row>
    <row r="130" spans="1:73" hidden="1" x14ac:dyDescent="0.4">
      <c r="A130" s="66"/>
      <c r="B130" s="66"/>
      <c r="C130" s="71" t="s">
        <v>90</v>
      </c>
      <c r="D130" s="71"/>
      <c r="E130" s="71"/>
      <c r="F130" s="72"/>
      <c r="G130" s="72"/>
      <c r="H130" s="72"/>
      <c r="I130" s="339">
        <f>IF(H33=0,0,VLOOKUP(H33,C100:J110,5,-1))</f>
        <v>0</v>
      </c>
      <c r="J130" s="339"/>
      <c r="K130" s="339"/>
      <c r="L130" s="66"/>
      <c r="M130" s="66"/>
      <c r="N130" s="66"/>
      <c r="O130" s="71" t="s">
        <v>90</v>
      </c>
      <c r="P130" s="71"/>
      <c r="Q130" s="71"/>
      <c r="R130" s="72"/>
      <c r="S130" s="72"/>
      <c r="T130" s="72"/>
      <c r="U130" s="339">
        <f>IF(T33=0,0,VLOOKUP(T33,O100:V110,5,-1))</f>
        <v>0</v>
      </c>
      <c r="V130" s="339"/>
      <c r="W130" s="339"/>
      <c r="X130" s="66"/>
      <c r="Y130" s="66"/>
      <c r="Z130" s="66"/>
      <c r="AA130" s="66"/>
      <c r="AB130" s="66"/>
      <c r="AC130" s="66"/>
      <c r="AD130" s="71" t="s">
        <v>90</v>
      </c>
      <c r="AE130" s="71"/>
      <c r="AF130" s="71"/>
      <c r="AG130" s="72"/>
      <c r="AH130" s="72"/>
      <c r="AI130" s="72"/>
      <c r="AJ130" s="339">
        <f>IF(H39=0,0,VLOOKUP(H39,AD100:AK110,5,-1))</f>
        <v>0</v>
      </c>
      <c r="AK130" s="339"/>
      <c r="AL130" s="339"/>
      <c r="AM130" s="66"/>
      <c r="AN130" s="66"/>
      <c r="AO130" s="66"/>
      <c r="AP130" s="71" t="s">
        <v>90</v>
      </c>
      <c r="AQ130" s="71"/>
      <c r="AR130" s="71"/>
      <c r="AS130" s="72"/>
      <c r="AT130" s="72"/>
      <c r="AU130" s="72"/>
      <c r="AV130" s="339">
        <f>IF(T39=0,0,VLOOKUP(T39,AP100:AW110,5,-1))</f>
        <v>0</v>
      </c>
      <c r="AW130" s="339"/>
      <c r="AX130" s="339"/>
      <c r="AY130" s="66"/>
      <c r="AZ130" s="66"/>
      <c r="BA130" s="66"/>
      <c r="BB130" s="66"/>
      <c r="BC130" s="66"/>
      <c r="BD130" s="66"/>
      <c r="BE130" s="66"/>
      <c r="BF130" s="66"/>
      <c r="BG130" s="66"/>
      <c r="BH130" s="66"/>
      <c r="BI130" s="66"/>
      <c r="BJ130" s="66"/>
      <c r="BK130" s="67"/>
      <c r="BL130" s="66"/>
      <c r="BM130" s="66"/>
      <c r="BN130" s="66"/>
      <c r="BO130" s="66"/>
      <c r="BP130" s="66"/>
      <c r="BQ130" s="66"/>
      <c r="BR130" s="66"/>
      <c r="BS130" s="66"/>
      <c r="BT130" s="66"/>
      <c r="BU130" s="66"/>
    </row>
    <row r="131" spans="1:73" hidden="1" x14ac:dyDescent="0.4">
      <c r="A131" s="66"/>
      <c r="B131" s="66"/>
      <c r="C131" s="71"/>
      <c r="D131" s="71"/>
      <c r="E131" s="71"/>
      <c r="F131" s="71"/>
      <c r="G131" s="71"/>
      <c r="H131" s="71"/>
      <c r="I131" s="71"/>
      <c r="J131" s="71"/>
      <c r="K131" s="71"/>
      <c r="L131" s="66"/>
      <c r="M131" s="66"/>
      <c r="N131" s="66"/>
      <c r="O131" s="71"/>
      <c r="P131" s="71"/>
      <c r="Q131" s="71"/>
      <c r="R131" s="71"/>
      <c r="S131" s="71"/>
      <c r="T131" s="71"/>
      <c r="U131" s="71"/>
      <c r="V131" s="71"/>
      <c r="W131" s="71"/>
      <c r="X131" s="66"/>
      <c r="Y131" s="66"/>
      <c r="Z131" s="66"/>
      <c r="AA131" s="66"/>
      <c r="AB131" s="66"/>
      <c r="AC131" s="66"/>
      <c r="AD131" s="71"/>
      <c r="AE131" s="71"/>
      <c r="AF131" s="71"/>
      <c r="AG131" s="71"/>
      <c r="AH131" s="71"/>
      <c r="AI131" s="71"/>
      <c r="AJ131" s="71"/>
      <c r="AK131" s="71"/>
      <c r="AL131" s="71"/>
      <c r="AM131" s="66"/>
      <c r="AN131" s="66"/>
      <c r="AO131" s="66"/>
      <c r="AP131" s="71"/>
      <c r="AQ131" s="71"/>
      <c r="AR131" s="71"/>
      <c r="AS131" s="71"/>
      <c r="AT131" s="71"/>
      <c r="AU131" s="71"/>
      <c r="AV131" s="71"/>
      <c r="AW131" s="71"/>
      <c r="AX131" s="71"/>
      <c r="AY131" s="66"/>
      <c r="AZ131" s="66"/>
      <c r="BA131" s="66"/>
      <c r="BB131" s="66"/>
      <c r="BC131" s="66"/>
      <c r="BD131" s="66"/>
      <c r="BE131" s="66"/>
      <c r="BF131" s="66"/>
      <c r="BG131" s="66"/>
      <c r="BH131" s="66"/>
      <c r="BI131" s="66"/>
      <c r="BJ131" s="66"/>
      <c r="BK131" s="67"/>
      <c r="BL131" s="66"/>
      <c r="BM131" s="66"/>
      <c r="BN131" s="66"/>
      <c r="BO131" s="66"/>
      <c r="BP131" s="66"/>
      <c r="BQ131" s="66"/>
      <c r="BR131" s="66"/>
      <c r="BS131" s="66"/>
      <c r="BT131" s="66"/>
      <c r="BU131" s="66"/>
    </row>
    <row r="132" spans="1:73" hidden="1" x14ac:dyDescent="0.4">
      <c r="A132" s="66"/>
      <c r="B132" s="66"/>
      <c r="C132" s="71" t="s">
        <v>102</v>
      </c>
      <c r="D132" s="71"/>
      <c r="E132" s="71"/>
      <c r="F132" s="72"/>
      <c r="G132" s="72"/>
      <c r="H132" s="72"/>
      <c r="I132" s="339">
        <f>IF(G32="④ 65歳以上 74歳未満",I126,I118)</f>
        <v>0</v>
      </c>
      <c r="J132" s="339"/>
      <c r="K132" s="339"/>
      <c r="L132" s="66"/>
      <c r="M132" s="66"/>
      <c r="N132" s="66"/>
      <c r="O132" s="71" t="s">
        <v>102</v>
      </c>
      <c r="P132" s="71"/>
      <c r="Q132" s="71"/>
      <c r="R132" s="72"/>
      <c r="S132" s="72"/>
      <c r="T132" s="72"/>
      <c r="U132" s="339">
        <f>IF(S32="④ 65歳以上 74歳未満",U126,U118)</f>
        <v>0</v>
      </c>
      <c r="V132" s="339"/>
      <c r="W132" s="339"/>
      <c r="X132" s="66"/>
      <c r="Y132" s="66"/>
      <c r="Z132" s="66"/>
      <c r="AA132" s="66"/>
      <c r="AB132" s="66"/>
      <c r="AC132" s="66"/>
      <c r="AD132" s="71" t="s">
        <v>102</v>
      </c>
      <c r="AE132" s="71"/>
      <c r="AF132" s="71"/>
      <c r="AG132" s="72"/>
      <c r="AH132" s="72"/>
      <c r="AI132" s="72"/>
      <c r="AJ132" s="339">
        <f>IF(G38="④ 65歳以上 74歳未満",AJ126,AJ118)</f>
        <v>0</v>
      </c>
      <c r="AK132" s="339"/>
      <c r="AL132" s="339"/>
      <c r="AM132" s="66"/>
      <c r="AN132" s="66"/>
      <c r="AO132" s="66"/>
      <c r="AP132" s="71" t="s">
        <v>102</v>
      </c>
      <c r="AQ132" s="71"/>
      <c r="AR132" s="71"/>
      <c r="AS132" s="72"/>
      <c r="AT132" s="72"/>
      <c r="AU132" s="72"/>
      <c r="AV132" s="339">
        <f>IF(S38="④ 65歳以上 74歳未満",AV126,AV118)</f>
        <v>0</v>
      </c>
      <c r="AW132" s="339"/>
      <c r="AX132" s="339"/>
      <c r="AY132" s="66"/>
      <c r="AZ132" s="66"/>
      <c r="BA132" s="66"/>
      <c r="BB132" s="66"/>
      <c r="BC132" s="66"/>
      <c r="BD132" s="66"/>
      <c r="BE132" s="66"/>
      <c r="BF132" s="66"/>
      <c r="BG132" s="66"/>
      <c r="BH132" s="66"/>
      <c r="BI132" s="66"/>
      <c r="BJ132" s="66"/>
      <c r="BK132" s="67"/>
      <c r="BL132" s="66"/>
      <c r="BM132" s="66"/>
      <c r="BN132" s="66"/>
      <c r="BO132" s="66"/>
      <c r="BP132" s="66"/>
      <c r="BQ132" s="66"/>
      <c r="BR132" s="66"/>
      <c r="BS132" s="66"/>
      <c r="BT132" s="66"/>
      <c r="BU132" s="66"/>
    </row>
    <row r="133" spans="1:73" hidden="1" x14ac:dyDescent="0.4">
      <c r="A133" s="66"/>
      <c r="B133" s="66"/>
      <c r="C133" s="71" t="s">
        <v>92</v>
      </c>
      <c r="D133" s="71"/>
      <c r="E133" s="71"/>
      <c r="F133" s="72"/>
      <c r="G133" s="72"/>
      <c r="H133" s="72"/>
      <c r="I133" s="339">
        <f>MAX(IF(G32="④ 65歳以上 74歳未満",I132-150000,I132),0)</f>
        <v>0</v>
      </c>
      <c r="J133" s="339"/>
      <c r="K133" s="339"/>
      <c r="L133" s="66"/>
      <c r="M133" s="66"/>
      <c r="N133" s="66"/>
      <c r="O133" s="71" t="s">
        <v>92</v>
      </c>
      <c r="P133" s="71"/>
      <c r="Q133" s="71"/>
      <c r="R133" s="72"/>
      <c r="S133" s="72"/>
      <c r="T133" s="72"/>
      <c r="U133" s="339">
        <f>MAX(IF(S32="④ 65歳以上 74歳未満",U132-150000,U132),0)</f>
        <v>0</v>
      </c>
      <c r="V133" s="339"/>
      <c r="W133" s="339"/>
      <c r="X133" s="66"/>
      <c r="Y133" s="66"/>
      <c r="Z133" s="66"/>
      <c r="AA133" s="66"/>
      <c r="AB133" s="66"/>
      <c r="AC133" s="66"/>
      <c r="AD133" s="71" t="s">
        <v>92</v>
      </c>
      <c r="AE133" s="71"/>
      <c r="AF133" s="71"/>
      <c r="AG133" s="72"/>
      <c r="AH133" s="72"/>
      <c r="AI133" s="72"/>
      <c r="AJ133" s="339">
        <f>MAX(IF(G38="④ 65歳以上 74歳未満",AJ132-150000,AJ132),0)</f>
        <v>0</v>
      </c>
      <c r="AK133" s="339"/>
      <c r="AL133" s="339"/>
      <c r="AM133" s="66"/>
      <c r="AN133" s="66"/>
      <c r="AO133" s="66"/>
      <c r="AP133" s="71" t="s">
        <v>92</v>
      </c>
      <c r="AQ133" s="71"/>
      <c r="AR133" s="71"/>
      <c r="AS133" s="72"/>
      <c r="AT133" s="72"/>
      <c r="AU133" s="72"/>
      <c r="AV133" s="339">
        <f>MAX(IF(S38="④ 65歳以上 74歳未満",AV132-150000,AV132),0)</f>
        <v>0</v>
      </c>
      <c r="AW133" s="339"/>
      <c r="AX133" s="339"/>
      <c r="AY133" s="72"/>
      <c r="AZ133" s="66"/>
      <c r="BA133" s="66"/>
      <c r="BB133" s="66"/>
      <c r="BC133" s="66"/>
      <c r="BD133" s="66"/>
      <c r="BE133" s="66"/>
      <c r="BF133" s="66"/>
      <c r="BG133" s="66"/>
      <c r="BH133" s="66"/>
      <c r="BI133" s="66"/>
      <c r="BJ133" s="66"/>
      <c r="BK133" s="67"/>
      <c r="BL133" s="66"/>
      <c r="BM133" s="66"/>
      <c r="BN133" s="66"/>
      <c r="BO133" s="66"/>
      <c r="BP133" s="66"/>
      <c r="BQ133" s="66"/>
      <c r="BR133" s="66"/>
      <c r="BS133" s="66"/>
      <c r="BT133" s="66"/>
      <c r="BU133" s="66"/>
    </row>
    <row r="134" spans="1:73" hidden="1" x14ac:dyDescent="0.4">
      <c r="A134" s="66"/>
      <c r="B134" s="66"/>
      <c r="C134" s="71"/>
      <c r="D134" s="71"/>
      <c r="E134" s="71"/>
      <c r="F134" s="71"/>
      <c r="G134" s="71"/>
      <c r="H134" s="71"/>
      <c r="I134" s="71"/>
      <c r="J134" s="71"/>
      <c r="K134" s="71"/>
      <c r="L134" s="66"/>
      <c r="M134" s="66"/>
      <c r="N134" s="66"/>
      <c r="O134" s="71"/>
      <c r="P134" s="71"/>
      <c r="Q134" s="71"/>
      <c r="R134" s="71"/>
      <c r="S134" s="71"/>
      <c r="T134" s="71"/>
      <c r="U134" s="71"/>
      <c r="V134" s="71"/>
      <c r="W134" s="71"/>
      <c r="X134" s="66"/>
      <c r="Y134" s="66"/>
      <c r="Z134" s="66"/>
      <c r="AA134" s="66"/>
      <c r="AB134" s="66"/>
      <c r="AC134" s="66"/>
      <c r="AD134" s="71"/>
      <c r="AE134" s="71"/>
      <c r="AF134" s="71"/>
      <c r="AG134" s="71"/>
      <c r="AH134" s="71"/>
      <c r="AI134" s="71"/>
      <c r="AJ134" s="71"/>
      <c r="AK134" s="71"/>
      <c r="AL134" s="71"/>
      <c r="AM134" s="66"/>
      <c r="AN134" s="66"/>
      <c r="AO134" s="66"/>
      <c r="AP134" s="71"/>
      <c r="AQ134" s="71"/>
      <c r="AR134" s="71"/>
      <c r="AS134" s="71"/>
      <c r="AT134" s="71"/>
      <c r="AU134" s="71"/>
      <c r="AV134" s="71"/>
      <c r="AW134" s="71"/>
      <c r="AX134" s="71"/>
      <c r="AY134" s="66"/>
      <c r="AZ134" s="66"/>
      <c r="BA134" s="66"/>
      <c r="BB134" s="66"/>
      <c r="BC134" s="66"/>
      <c r="BD134" s="66"/>
      <c r="BE134" s="66"/>
      <c r="BF134" s="66"/>
      <c r="BG134" s="66"/>
      <c r="BH134" s="66"/>
      <c r="BI134" s="66"/>
      <c r="BJ134" s="66"/>
      <c r="BK134" s="67"/>
      <c r="BL134" s="66"/>
      <c r="BM134" s="66"/>
      <c r="BN134" s="66"/>
      <c r="BO134" s="66"/>
      <c r="BP134" s="66"/>
      <c r="BQ134" s="66"/>
      <c r="BR134" s="66"/>
      <c r="BS134" s="66"/>
      <c r="BT134" s="66"/>
      <c r="BU134" s="66"/>
    </row>
    <row r="135" spans="1:73" hidden="1" x14ac:dyDescent="0.4">
      <c r="A135" s="66"/>
      <c r="B135" s="66"/>
      <c r="C135" s="73" t="s">
        <v>39</v>
      </c>
      <c r="D135" s="73"/>
      <c r="E135" s="73"/>
      <c r="F135" s="72"/>
      <c r="G135" s="72"/>
      <c r="H135" s="72"/>
      <c r="I135" s="339">
        <f>H35</f>
        <v>0</v>
      </c>
      <c r="J135" s="339"/>
      <c r="K135" s="339"/>
      <c r="L135" s="66"/>
      <c r="M135" s="66"/>
      <c r="N135" s="66"/>
      <c r="O135" s="73" t="s">
        <v>39</v>
      </c>
      <c r="P135" s="73"/>
      <c r="Q135" s="73"/>
      <c r="R135" s="72"/>
      <c r="S135" s="72"/>
      <c r="T135" s="72"/>
      <c r="U135" s="339">
        <f>T35</f>
        <v>0</v>
      </c>
      <c r="V135" s="339"/>
      <c r="W135" s="339"/>
      <c r="X135" s="66"/>
      <c r="Y135" s="66"/>
      <c r="Z135" s="66"/>
      <c r="AA135" s="66"/>
      <c r="AB135" s="66"/>
      <c r="AC135" s="66"/>
      <c r="AD135" s="73" t="s">
        <v>39</v>
      </c>
      <c r="AE135" s="73"/>
      <c r="AF135" s="73"/>
      <c r="AG135" s="72"/>
      <c r="AH135" s="72"/>
      <c r="AI135" s="72"/>
      <c r="AJ135" s="339">
        <f>H41</f>
        <v>0</v>
      </c>
      <c r="AK135" s="339"/>
      <c r="AL135" s="339"/>
      <c r="AM135" s="66"/>
      <c r="AN135" s="66"/>
      <c r="AO135" s="66"/>
      <c r="AP135" s="73" t="s">
        <v>39</v>
      </c>
      <c r="AQ135" s="73"/>
      <c r="AR135" s="73"/>
      <c r="AS135" s="72"/>
      <c r="AT135" s="72"/>
      <c r="AU135" s="72"/>
      <c r="AV135" s="339">
        <f>T41</f>
        <v>0</v>
      </c>
      <c r="AW135" s="339"/>
      <c r="AX135" s="339"/>
      <c r="AY135" s="66"/>
      <c r="AZ135" s="66"/>
      <c r="BA135" s="66"/>
      <c r="BB135" s="66"/>
      <c r="BC135" s="66"/>
      <c r="BD135" s="66"/>
      <c r="BE135" s="66"/>
      <c r="BF135" s="66"/>
      <c r="BG135" s="66"/>
      <c r="BH135" s="66"/>
      <c r="BI135" s="66"/>
      <c r="BJ135" s="66"/>
      <c r="BK135" s="67"/>
      <c r="BL135" s="66"/>
      <c r="BM135" s="66"/>
      <c r="BN135" s="66"/>
      <c r="BO135" s="66"/>
      <c r="BP135" s="66"/>
      <c r="BQ135" s="66"/>
      <c r="BR135" s="66"/>
      <c r="BS135" s="66"/>
      <c r="BT135" s="66"/>
      <c r="BU135" s="66"/>
    </row>
    <row r="136" spans="1:73" hidden="1" x14ac:dyDescent="0.4">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7"/>
      <c r="BL136" s="66"/>
      <c r="BM136" s="66"/>
      <c r="BN136" s="66"/>
      <c r="BO136" s="66"/>
      <c r="BP136" s="66"/>
      <c r="BQ136" s="66"/>
      <c r="BR136" s="66"/>
      <c r="BS136" s="66"/>
      <c r="BT136" s="66"/>
      <c r="BU136" s="66"/>
    </row>
    <row r="137" spans="1:73" hidden="1" x14ac:dyDescent="0.4">
      <c r="A137" s="66"/>
      <c r="B137" s="66"/>
      <c r="C137" s="70" t="s">
        <v>41</v>
      </c>
      <c r="D137" s="70"/>
      <c r="E137" s="70"/>
      <c r="F137" s="74"/>
      <c r="G137" s="74"/>
      <c r="H137" s="74"/>
      <c r="I137" s="338">
        <f>IF(AND(I130&gt;0,I132&gt;0),IF((I130+I132)&gt;100000,I130+I132+I135-100000,I135),I130+I132+I135)</f>
        <v>0</v>
      </c>
      <c r="J137" s="338"/>
      <c r="K137" s="338"/>
      <c r="L137" s="66"/>
      <c r="M137" s="66"/>
      <c r="N137" s="66"/>
      <c r="O137" s="70" t="s">
        <v>41</v>
      </c>
      <c r="P137" s="70"/>
      <c r="Q137" s="70"/>
      <c r="R137" s="74"/>
      <c r="S137" s="74"/>
      <c r="T137" s="74"/>
      <c r="U137" s="338">
        <f>IF(AND(U130&gt;0,U132&gt;0),IF((U130+U132)&gt;100000,U130+U132+U135-100000,U135),U130+U132+U135)</f>
        <v>0</v>
      </c>
      <c r="V137" s="338"/>
      <c r="W137" s="338"/>
      <c r="X137" s="66"/>
      <c r="Y137" s="66"/>
      <c r="Z137" s="66"/>
      <c r="AA137" s="66"/>
      <c r="AB137" s="66"/>
      <c r="AC137" s="66"/>
      <c r="AD137" s="70" t="s">
        <v>41</v>
      </c>
      <c r="AE137" s="70"/>
      <c r="AF137" s="70"/>
      <c r="AG137" s="74"/>
      <c r="AH137" s="74"/>
      <c r="AI137" s="74"/>
      <c r="AJ137" s="338">
        <f>IF(AND(AJ130&gt;0,AJ132&gt;0),IF((AJ130+AJ132)&gt;100000,AJ130+AJ132+AJ135-100000,AJ135),AJ130+AJ132+AJ135)</f>
        <v>0</v>
      </c>
      <c r="AK137" s="338"/>
      <c r="AL137" s="338"/>
      <c r="AM137" s="66"/>
      <c r="AN137" s="66"/>
      <c r="AO137" s="66"/>
      <c r="AP137" s="70" t="s">
        <v>41</v>
      </c>
      <c r="AQ137" s="70"/>
      <c r="AR137" s="70"/>
      <c r="AS137" s="74"/>
      <c r="AT137" s="74"/>
      <c r="AU137" s="74"/>
      <c r="AV137" s="338">
        <f>IF(AND(AV130&gt;0,AV132&gt;0),IF((AV130+AV132)&gt;100000,AV130+AV132+AV135-100000,AV135),AV130+AV132+AV135)</f>
        <v>0</v>
      </c>
      <c r="AW137" s="338"/>
      <c r="AX137" s="338"/>
      <c r="AY137" s="66"/>
      <c r="AZ137" s="66"/>
      <c r="BA137" s="66"/>
      <c r="BB137" s="66"/>
      <c r="BC137" s="66"/>
      <c r="BD137" s="66"/>
      <c r="BE137" s="66"/>
      <c r="BF137" s="66"/>
      <c r="BG137" s="66"/>
      <c r="BH137" s="66"/>
      <c r="BI137" s="66"/>
      <c r="BJ137" s="66"/>
      <c r="BK137" s="67"/>
      <c r="BL137" s="66"/>
      <c r="BM137" s="66"/>
      <c r="BN137" s="66"/>
      <c r="BO137" s="66"/>
      <c r="BP137" s="66"/>
      <c r="BQ137" s="66"/>
      <c r="BR137" s="66"/>
      <c r="BS137" s="66"/>
      <c r="BT137" s="66"/>
      <c r="BU137" s="66"/>
    </row>
    <row r="138" spans="1:73" hidden="1" x14ac:dyDescent="0.4">
      <c r="A138" s="66"/>
      <c r="B138" s="66"/>
      <c r="C138" s="70"/>
      <c r="D138" s="70"/>
      <c r="E138" s="70"/>
      <c r="F138" s="70"/>
      <c r="G138" s="70"/>
      <c r="H138" s="70"/>
      <c r="I138" s="70"/>
      <c r="J138" s="70"/>
      <c r="K138" s="70"/>
      <c r="L138" s="66"/>
      <c r="M138" s="66"/>
      <c r="N138" s="66"/>
      <c r="O138" s="70"/>
      <c r="P138" s="70"/>
      <c r="Q138" s="70"/>
      <c r="R138" s="70"/>
      <c r="S138" s="70"/>
      <c r="T138" s="70"/>
      <c r="U138" s="70"/>
      <c r="V138" s="70"/>
      <c r="W138" s="70"/>
      <c r="X138" s="66"/>
      <c r="Y138" s="66"/>
      <c r="Z138" s="66"/>
      <c r="AA138" s="66"/>
      <c r="AB138" s="66"/>
      <c r="AC138" s="66"/>
      <c r="AD138" s="70"/>
      <c r="AE138" s="70"/>
      <c r="AF138" s="70"/>
      <c r="AG138" s="70"/>
      <c r="AH138" s="70"/>
      <c r="AI138" s="70"/>
      <c r="AJ138" s="70"/>
      <c r="AK138" s="70"/>
      <c r="AL138" s="70"/>
      <c r="AM138" s="66"/>
      <c r="AN138" s="66"/>
      <c r="AO138" s="66"/>
      <c r="AP138" s="70"/>
      <c r="AQ138" s="70"/>
      <c r="AR138" s="70"/>
      <c r="AS138" s="70"/>
      <c r="AT138" s="70"/>
      <c r="AU138" s="70"/>
      <c r="AV138" s="70"/>
      <c r="AW138" s="70"/>
      <c r="AX138" s="70"/>
      <c r="AY138" s="66"/>
      <c r="AZ138" s="66"/>
      <c r="BA138" s="66"/>
      <c r="BB138" s="66"/>
      <c r="BC138" s="66"/>
      <c r="BD138" s="66"/>
      <c r="BE138" s="66"/>
      <c r="BF138" s="66"/>
      <c r="BG138" s="66"/>
      <c r="BH138" s="66"/>
      <c r="BI138" s="66"/>
      <c r="BJ138" s="66"/>
      <c r="BK138" s="67"/>
      <c r="BL138" s="66"/>
      <c r="BM138" s="66"/>
      <c r="BN138" s="66"/>
      <c r="BO138" s="66"/>
      <c r="BP138" s="66"/>
      <c r="BQ138" s="66"/>
      <c r="BR138" s="66"/>
      <c r="BS138" s="66"/>
      <c r="BT138" s="66"/>
      <c r="BU138" s="66"/>
    </row>
    <row r="139" spans="1:73" hidden="1" x14ac:dyDescent="0.4">
      <c r="A139" s="66"/>
      <c r="B139" s="66"/>
      <c r="C139" s="70" t="s">
        <v>93</v>
      </c>
      <c r="D139" s="70"/>
      <c r="E139" s="70"/>
      <c r="F139" s="74"/>
      <c r="G139" s="74"/>
      <c r="H139" s="74"/>
      <c r="I139" s="338">
        <f>IF(I137&lt;=430000,I137,IF(I137&lt;=24000000,430000,IF(AND(I137&gt;24000000,I137&lt;=24500000),290000,IF(AND(I137&gt;24500000,I137&lt;=25000000),150000,0))))</f>
        <v>0</v>
      </c>
      <c r="J139" s="338"/>
      <c r="K139" s="338"/>
      <c r="L139" s="66"/>
      <c r="M139" s="66"/>
      <c r="N139" s="66"/>
      <c r="O139" s="70" t="s">
        <v>93</v>
      </c>
      <c r="P139" s="70"/>
      <c r="Q139" s="70"/>
      <c r="R139" s="74"/>
      <c r="S139" s="74"/>
      <c r="T139" s="74"/>
      <c r="U139" s="338">
        <f>IF(U137&lt;=430000,U137,IF(U137&lt;=24000000,430000,IF(AND(U137&gt;24000000,U137&lt;=24500000),290000,IF(AND(U137&gt;24500000,U137&lt;=25000000),150000,0))))</f>
        <v>0</v>
      </c>
      <c r="V139" s="338"/>
      <c r="W139" s="338"/>
      <c r="X139" s="66"/>
      <c r="Y139" s="66"/>
      <c r="Z139" s="66"/>
      <c r="AA139" s="66"/>
      <c r="AB139" s="66"/>
      <c r="AC139" s="66"/>
      <c r="AD139" s="70" t="s">
        <v>93</v>
      </c>
      <c r="AE139" s="70"/>
      <c r="AF139" s="70"/>
      <c r="AG139" s="74"/>
      <c r="AH139" s="74"/>
      <c r="AI139" s="74"/>
      <c r="AJ139" s="338">
        <f>IF(AJ137&lt;=430000,AJ137,IF(AJ137&lt;=24000000,430000,IF(AND(AJ137&gt;24000000,AJ137&lt;=24500000),290000,IF(AND(AJ137&gt;24500000,AJ137&lt;=25000000),150000,0))))</f>
        <v>0</v>
      </c>
      <c r="AK139" s="338"/>
      <c r="AL139" s="338"/>
      <c r="AM139" s="66"/>
      <c r="AN139" s="66"/>
      <c r="AO139" s="66"/>
      <c r="AP139" s="70" t="s">
        <v>93</v>
      </c>
      <c r="AQ139" s="70"/>
      <c r="AR139" s="70"/>
      <c r="AS139" s="74"/>
      <c r="AT139" s="74"/>
      <c r="AU139" s="74"/>
      <c r="AV139" s="338">
        <f>IF(AV137&lt;=430000,AV137,IF(AV137&lt;=24000000,430000,IF(AND(AV137&gt;24000000,AV137&lt;=24500000),290000,IF(AND(AV137&gt;24500000,AV137&lt;=25000000),150000,0))))</f>
        <v>0</v>
      </c>
      <c r="AW139" s="338"/>
      <c r="AX139" s="338"/>
      <c r="AY139" s="66"/>
      <c r="AZ139" s="66"/>
      <c r="BA139" s="66"/>
      <c r="BB139" s="66"/>
      <c r="BC139" s="66"/>
      <c r="BD139" s="66"/>
      <c r="BE139" s="66"/>
      <c r="BF139" s="66"/>
      <c r="BG139" s="66"/>
      <c r="BH139" s="66"/>
      <c r="BI139" s="66"/>
      <c r="BJ139" s="66"/>
      <c r="BK139" s="67"/>
      <c r="BL139" s="66"/>
      <c r="BM139" s="66"/>
      <c r="BN139" s="66"/>
      <c r="BO139" s="66"/>
      <c r="BP139" s="66"/>
      <c r="BQ139" s="66"/>
      <c r="BR139" s="66"/>
      <c r="BS139" s="66"/>
      <c r="BT139" s="66"/>
      <c r="BU139" s="66"/>
    </row>
    <row r="140" spans="1:73" hidden="1" x14ac:dyDescent="0.4">
      <c r="A140" s="66"/>
      <c r="B140" s="66"/>
      <c r="C140" s="70"/>
      <c r="D140" s="70"/>
      <c r="E140" s="70"/>
      <c r="F140" s="70"/>
      <c r="G140" s="70"/>
      <c r="H140" s="70"/>
      <c r="I140" s="70"/>
      <c r="J140" s="70"/>
      <c r="K140" s="70"/>
      <c r="L140" s="66"/>
      <c r="M140" s="66"/>
      <c r="N140" s="66"/>
      <c r="O140" s="70"/>
      <c r="P140" s="70"/>
      <c r="Q140" s="70"/>
      <c r="R140" s="70"/>
      <c r="S140" s="70"/>
      <c r="T140" s="70"/>
      <c r="U140" s="70"/>
      <c r="V140" s="70"/>
      <c r="W140" s="70"/>
      <c r="X140" s="66"/>
      <c r="Y140" s="66"/>
      <c r="Z140" s="66"/>
      <c r="AA140" s="66"/>
      <c r="AB140" s="66"/>
      <c r="AC140" s="66"/>
      <c r="AD140" s="70"/>
      <c r="AE140" s="70"/>
      <c r="AF140" s="70"/>
      <c r="AG140" s="70"/>
      <c r="AH140" s="70"/>
      <c r="AI140" s="70"/>
      <c r="AJ140" s="70"/>
      <c r="AK140" s="70"/>
      <c r="AL140" s="70"/>
      <c r="AM140" s="66"/>
      <c r="AN140" s="66"/>
      <c r="AO140" s="66"/>
      <c r="AP140" s="70"/>
      <c r="AQ140" s="70"/>
      <c r="AR140" s="70"/>
      <c r="AS140" s="70"/>
      <c r="AT140" s="70"/>
      <c r="AU140" s="70"/>
      <c r="AV140" s="70"/>
      <c r="AW140" s="70"/>
      <c r="AX140" s="70"/>
      <c r="AY140" s="66"/>
      <c r="AZ140" s="66"/>
      <c r="BA140" s="66"/>
      <c r="BB140" s="66"/>
      <c r="BC140" s="66"/>
      <c r="BD140" s="66"/>
      <c r="BE140" s="66"/>
      <c r="BF140" s="66"/>
      <c r="BG140" s="66"/>
      <c r="BH140" s="66"/>
      <c r="BI140" s="66"/>
      <c r="BJ140" s="66"/>
      <c r="BK140" s="67"/>
      <c r="BL140" s="66"/>
      <c r="BM140" s="66"/>
      <c r="BN140" s="66"/>
      <c r="BO140" s="66"/>
      <c r="BP140" s="66"/>
      <c r="BQ140" s="66"/>
      <c r="BR140" s="66"/>
      <c r="BS140" s="66"/>
      <c r="BT140" s="66"/>
      <c r="BU140" s="66"/>
    </row>
    <row r="141" spans="1:73" hidden="1" x14ac:dyDescent="0.4">
      <c r="A141" s="66"/>
      <c r="B141" s="66"/>
      <c r="C141" s="70" t="s">
        <v>95</v>
      </c>
      <c r="D141" s="70"/>
      <c r="E141" s="70"/>
      <c r="F141" s="74"/>
      <c r="G141" s="74"/>
      <c r="H141" s="74"/>
      <c r="I141" s="338">
        <f>I137-I139</f>
        <v>0</v>
      </c>
      <c r="J141" s="338"/>
      <c r="K141" s="338"/>
      <c r="L141" s="66"/>
      <c r="M141" s="66"/>
      <c r="N141" s="66"/>
      <c r="O141" s="70" t="s">
        <v>95</v>
      </c>
      <c r="P141" s="70"/>
      <c r="Q141" s="70"/>
      <c r="R141" s="74"/>
      <c r="S141" s="74"/>
      <c r="T141" s="74"/>
      <c r="U141" s="338">
        <f>U137-U139</f>
        <v>0</v>
      </c>
      <c r="V141" s="338"/>
      <c r="W141" s="338"/>
      <c r="X141" s="66"/>
      <c r="Y141" s="66"/>
      <c r="Z141" s="66"/>
      <c r="AA141" s="66"/>
      <c r="AB141" s="66"/>
      <c r="AC141" s="66"/>
      <c r="AD141" s="70" t="s">
        <v>95</v>
      </c>
      <c r="AE141" s="70"/>
      <c r="AF141" s="70"/>
      <c r="AG141" s="74"/>
      <c r="AH141" s="74"/>
      <c r="AI141" s="74"/>
      <c r="AJ141" s="338">
        <f>AJ137-AJ139</f>
        <v>0</v>
      </c>
      <c r="AK141" s="338"/>
      <c r="AL141" s="338"/>
      <c r="AM141" s="66"/>
      <c r="AN141" s="66"/>
      <c r="AO141" s="66"/>
      <c r="AP141" s="70" t="s">
        <v>95</v>
      </c>
      <c r="AQ141" s="70"/>
      <c r="AR141" s="70"/>
      <c r="AS141" s="74"/>
      <c r="AT141" s="74"/>
      <c r="AU141" s="74"/>
      <c r="AV141" s="338">
        <f>AV137-AV139</f>
        <v>0</v>
      </c>
      <c r="AW141" s="338"/>
      <c r="AX141" s="338"/>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7"/>
    </row>
    <row r="142" spans="1:73" hidden="1" x14ac:dyDescent="0.4">
      <c r="A142" s="66"/>
      <c r="B142" s="66"/>
      <c r="C142" s="70" t="s">
        <v>96</v>
      </c>
      <c r="D142" s="70"/>
      <c r="E142" s="70"/>
      <c r="F142" s="74"/>
      <c r="G142" s="74"/>
      <c r="H142" s="74"/>
      <c r="I142" s="338">
        <f>IF(G32="③ 40歳以上 65歳未満",I141,0)</f>
        <v>0</v>
      </c>
      <c r="J142" s="338"/>
      <c r="K142" s="338"/>
      <c r="L142" s="66"/>
      <c r="M142" s="66"/>
      <c r="N142" s="66"/>
      <c r="O142" s="70" t="s">
        <v>96</v>
      </c>
      <c r="P142" s="70"/>
      <c r="Q142" s="70"/>
      <c r="R142" s="74"/>
      <c r="S142" s="74"/>
      <c r="T142" s="74"/>
      <c r="U142" s="338">
        <f>IF(S32="③ 40歳以上 65歳未満",U141,0)</f>
        <v>0</v>
      </c>
      <c r="V142" s="338"/>
      <c r="W142" s="338"/>
      <c r="X142" s="66"/>
      <c r="Y142" s="66"/>
      <c r="Z142" s="66"/>
      <c r="AA142" s="66"/>
      <c r="AB142" s="66"/>
      <c r="AC142" s="66"/>
      <c r="AD142" s="70" t="s">
        <v>96</v>
      </c>
      <c r="AE142" s="70"/>
      <c r="AF142" s="70"/>
      <c r="AG142" s="74"/>
      <c r="AH142" s="74"/>
      <c r="AI142" s="74"/>
      <c r="AJ142" s="338">
        <f>IF(G38="③ 40歳以上 65歳未満",AJ141,0)</f>
        <v>0</v>
      </c>
      <c r="AK142" s="338"/>
      <c r="AL142" s="338"/>
      <c r="AM142" s="66"/>
      <c r="AN142" s="66"/>
      <c r="AO142" s="66"/>
      <c r="AP142" s="70" t="s">
        <v>96</v>
      </c>
      <c r="AQ142" s="70"/>
      <c r="AR142" s="70"/>
      <c r="AS142" s="74"/>
      <c r="AT142" s="74"/>
      <c r="AU142" s="74"/>
      <c r="AV142" s="338">
        <f>IF(S38="③ 40歳以上 65歳未満",AV141,0)</f>
        <v>0</v>
      </c>
      <c r="AW142" s="338"/>
      <c r="AX142" s="338"/>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7"/>
    </row>
    <row r="143" spans="1:73" hidden="1" x14ac:dyDescent="0.4">
      <c r="A143" s="66"/>
      <c r="B143" s="66"/>
      <c r="C143" s="70"/>
      <c r="D143" s="70"/>
      <c r="E143" s="70"/>
      <c r="F143" s="70"/>
      <c r="G143" s="70"/>
      <c r="H143" s="70"/>
      <c r="I143" s="70"/>
      <c r="J143" s="70"/>
      <c r="K143" s="70"/>
      <c r="L143" s="66"/>
      <c r="M143" s="66"/>
      <c r="N143" s="66"/>
      <c r="O143" s="70"/>
      <c r="P143" s="70"/>
      <c r="Q143" s="70"/>
      <c r="R143" s="70"/>
      <c r="S143" s="70"/>
      <c r="T143" s="70"/>
      <c r="U143" s="70"/>
      <c r="V143" s="70"/>
      <c r="W143" s="70"/>
      <c r="X143" s="66"/>
      <c r="Y143" s="66"/>
      <c r="Z143" s="66"/>
      <c r="AA143" s="66"/>
      <c r="AB143" s="66"/>
      <c r="AC143" s="66"/>
      <c r="AD143" s="70"/>
      <c r="AE143" s="70"/>
      <c r="AF143" s="70"/>
      <c r="AG143" s="70"/>
      <c r="AH143" s="70"/>
      <c r="AI143" s="70"/>
      <c r="AJ143" s="70"/>
      <c r="AK143" s="70"/>
      <c r="AL143" s="70"/>
      <c r="AM143" s="66"/>
      <c r="AN143" s="66"/>
      <c r="AO143" s="66"/>
      <c r="AP143" s="70"/>
      <c r="AQ143" s="70"/>
      <c r="AR143" s="70"/>
      <c r="AS143" s="70"/>
      <c r="AT143" s="70"/>
      <c r="AU143" s="70"/>
      <c r="AV143" s="70"/>
      <c r="AW143" s="70"/>
      <c r="AX143" s="70"/>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7"/>
    </row>
    <row r="144" spans="1:73" hidden="1" x14ac:dyDescent="0.4">
      <c r="A144" s="66"/>
      <c r="B144" s="66"/>
      <c r="C144" s="70" t="s">
        <v>40</v>
      </c>
      <c r="D144" s="70"/>
      <c r="E144" s="70"/>
      <c r="F144" s="74"/>
      <c r="G144" s="74"/>
      <c r="H144" s="74"/>
      <c r="I144" s="338">
        <f>IF(I137&lt;0,0,IF(OR(G32="① 未就学児(７歳未満)",G32="② ７歳以上 40歳未満",G32="③ 40歳以上 65歳未満"),I137,IF(AND(G32="④ 65歳以上 74歳未満",I132&lt;=150000),I137-I132,MAX(0,I137-150000))))</f>
        <v>0</v>
      </c>
      <c r="J144" s="338"/>
      <c r="K144" s="338"/>
      <c r="L144" s="66"/>
      <c r="M144" s="66"/>
      <c r="N144" s="66"/>
      <c r="O144" s="70" t="s">
        <v>40</v>
      </c>
      <c r="P144" s="70"/>
      <c r="Q144" s="70"/>
      <c r="R144" s="74"/>
      <c r="S144" s="74"/>
      <c r="T144" s="74"/>
      <c r="U144" s="338">
        <f>IF(U137&lt;0,0,IF(OR(S32="① 未就学児(７歳未満)",S32="② ７歳以上 40歳未満",S32="③ 40歳以上 65歳未満"),U137,IF(AND(S32="④ 65歳以上 74歳未満",U132&lt;=150000),U137-U132,MAX(0,U137-150000))))</f>
        <v>0</v>
      </c>
      <c r="V144" s="338"/>
      <c r="W144" s="338"/>
      <c r="X144" s="66"/>
      <c r="Y144" s="66"/>
      <c r="Z144" s="66"/>
      <c r="AA144" s="66"/>
      <c r="AB144" s="66"/>
      <c r="AC144" s="66"/>
      <c r="AD144" s="70" t="s">
        <v>40</v>
      </c>
      <c r="AE144" s="70"/>
      <c r="AF144" s="70"/>
      <c r="AG144" s="74"/>
      <c r="AH144" s="74"/>
      <c r="AI144" s="74"/>
      <c r="AJ144" s="338">
        <f>IF(AJ137&lt;0,0,IF(OR(G38="① 未就学児(７歳未満)",G38="② ７歳以上 40歳未満",G38="③ 40歳以上 65歳未満"),AJ137,IF(AND(G38="④ 65歳以上 74歳未満",AJ132&lt;=150000),AJ137-AJ132,MAX(0,AJ137-150000))))</f>
        <v>0</v>
      </c>
      <c r="AK144" s="338"/>
      <c r="AL144" s="338"/>
      <c r="AM144" s="66"/>
      <c r="AN144" s="66"/>
      <c r="AO144" s="66"/>
      <c r="AP144" s="70" t="s">
        <v>40</v>
      </c>
      <c r="AQ144" s="70"/>
      <c r="AR144" s="70"/>
      <c r="AS144" s="74"/>
      <c r="AT144" s="74"/>
      <c r="AU144" s="74"/>
      <c r="AV144" s="338">
        <f>IF(AV137&lt;0,0,IF(OR(S38="① 未就学児(７歳未満)",S38="② ７歳以上 40歳未満",S38="③ 40歳以上 65歳未満"),AV137,IF(AND(S38="④ 65歳以上 74歳未満",AV132&lt;=150000),AV137-AV132,MAX(0,AV137-150000))))</f>
        <v>0</v>
      </c>
      <c r="AW144" s="338"/>
      <c r="AX144" s="338"/>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7"/>
    </row>
  </sheetData>
  <sheetProtection algorithmName="SHA-512" hashValue="vXUpgGQot3RyfhsbNjGC80cnsmkNVmBCDEzlh7FN9atatcfTrsST1n6DYyQAbkV2iG/AYPYwLGR8SATqhOmQlA==" saltValue="hVI1GuQwULmE8CTPgAgQdA==" spinCount="100000" sheet="1" objects="1" scenarios="1"/>
  <mergeCells count="605">
    <mergeCell ref="I142:K142"/>
    <mergeCell ref="U142:W142"/>
    <mergeCell ref="AJ142:AL142"/>
    <mergeCell ref="AV142:AX142"/>
    <mergeCell ref="I144:K144"/>
    <mergeCell ref="U144:W144"/>
    <mergeCell ref="AJ144:AL144"/>
    <mergeCell ref="AV144:AX144"/>
    <mergeCell ref="I139:K139"/>
    <mergeCell ref="U139:W139"/>
    <mergeCell ref="AJ139:AL139"/>
    <mergeCell ref="AV139:AX139"/>
    <mergeCell ref="I141:K141"/>
    <mergeCell ref="U141:W141"/>
    <mergeCell ref="AJ141:AL141"/>
    <mergeCell ref="AV141:AX141"/>
    <mergeCell ref="I135:K135"/>
    <mergeCell ref="U135:W135"/>
    <mergeCell ref="AJ135:AL135"/>
    <mergeCell ref="AV135:AX135"/>
    <mergeCell ref="I137:K137"/>
    <mergeCell ref="U137:W137"/>
    <mergeCell ref="AJ137:AL137"/>
    <mergeCell ref="AV137:AX137"/>
    <mergeCell ref="I132:K132"/>
    <mergeCell ref="U132:W132"/>
    <mergeCell ref="AJ132:AL132"/>
    <mergeCell ref="AV132:AX132"/>
    <mergeCell ref="I133:K133"/>
    <mergeCell ref="U133:W133"/>
    <mergeCell ref="AJ133:AL133"/>
    <mergeCell ref="AV133:AX133"/>
    <mergeCell ref="AP128:AU128"/>
    <mergeCell ref="AV128:AW128"/>
    <mergeCell ref="I130:K130"/>
    <mergeCell ref="U130:W130"/>
    <mergeCell ref="AJ130:AL130"/>
    <mergeCell ref="AV130:AX130"/>
    <mergeCell ref="C128:H128"/>
    <mergeCell ref="I128:J128"/>
    <mergeCell ref="O128:T128"/>
    <mergeCell ref="U128:V128"/>
    <mergeCell ref="AD128:AI128"/>
    <mergeCell ref="AJ128:AK128"/>
    <mergeCell ref="AP125:AU125"/>
    <mergeCell ref="AV125:AY125"/>
    <mergeCell ref="C126:H126"/>
    <mergeCell ref="I126:L126"/>
    <mergeCell ref="O126:T126"/>
    <mergeCell ref="U126:X126"/>
    <mergeCell ref="AD126:AI126"/>
    <mergeCell ref="AJ126:AM126"/>
    <mergeCell ref="AP126:AU126"/>
    <mergeCell ref="AV126:AY126"/>
    <mergeCell ref="C125:H125"/>
    <mergeCell ref="I125:L125"/>
    <mergeCell ref="O125:T125"/>
    <mergeCell ref="U125:X125"/>
    <mergeCell ref="AD125:AI125"/>
    <mergeCell ref="AJ125:AM125"/>
    <mergeCell ref="AP123:AU123"/>
    <mergeCell ref="AV123:AY123"/>
    <mergeCell ref="C124:H124"/>
    <mergeCell ref="I124:L124"/>
    <mergeCell ref="O124:T124"/>
    <mergeCell ref="U124:X124"/>
    <mergeCell ref="AD124:AI124"/>
    <mergeCell ref="AJ124:AM124"/>
    <mergeCell ref="AP124:AU124"/>
    <mergeCell ref="AV124:AY124"/>
    <mergeCell ref="C123:H123"/>
    <mergeCell ref="I123:L123"/>
    <mergeCell ref="O123:T123"/>
    <mergeCell ref="U123:X123"/>
    <mergeCell ref="AD123:AI123"/>
    <mergeCell ref="AJ123:AM123"/>
    <mergeCell ref="AV121:AY121"/>
    <mergeCell ref="C122:H122"/>
    <mergeCell ref="I122:L122"/>
    <mergeCell ref="O122:T122"/>
    <mergeCell ref="U122:X122"/>
    <mergeCell ref="AD122:AI122"/>
    <mergeCell ref="AJ122:AM122"/>
    <mergeCell ref="AP122:AU122"/>
    <mergeCell ref="AV122:AY122"/>
    <mergeCell ref="C120:F120"/>
    <mergeCell ref="O120:R120"/>
    <mergeCell ref="AD120:AG120"/>
    <mergeCell ref="AP120:AS120"/>
    <mergeCell ref="C121:H121"/>
    <mergeCell ref="I121:L121"/>
    <mergeCell ref="O121:T121"/>
    <mergeCell ref="U121:X121"/>
    <mergeCell ref="AD121:AI121"/>
    <mergeCell ref="AJ121:AM121"/>
    <mergeCell ref="AP121:AU121"/>
    <mergeCell ref="AP117:AU117"/>
    <mergeCell ref="AV117:AY117"/>
    <mergeCell ref="C118:H118"/>
    <mergeCell ref="I118:L118"/>
    <mergeCell ref="O118:T118"/>
    <mergeCell ref="U118:X118"/>
    <mergeCell ref="AD118:AI118"/>
    <mergeCell ref="AJ118:AM118"/>
    <mergeCell ref="AP118:AU118"/>
    <mergeCell ref="AV118:AY118"/>
    <mergeCell ref="C117:H117"/>
    <mergeCell ref="I117:L117"/>
    <mergeCell ref="O117:T117"/>
    <mergeCell ref="U117:X117"/>
    <mergeCell ref="AD117:AI117"/>
    <mergeCell ref="AJ117:AM117"/>
    <mergeCell ref="AP115:AU115"/>
    <mergeCell ref="AV115:AY115"/>
    <mergeCell ref="C116:H116"/>
    <mergeCell ref="I116:L116"/>
    <mergeCell ref="O116:T116"/>
    <mergeCell ref="U116:X116"/>
    <mergeCell ref="AD116:AI116"/>
    <mergeCell ref="AJ116:AM116"/>
    <mergeCell ref="AP116:AU116"/>
    <mergeCell ref="AV116:AY116"/>
    <mergeCell ref="C115:H115"/>
    <mergeCell ref="I115:L115"/>
    <mergeCell ref="O115:T115"/>
    <mergeCell ref="U115:X115"/>
    <mergeCell ref="AD115:AI115"/>
    <mergeCell ref="AJ115:AM115"/>
    <mergeCell ref="AP113:AU113"/>
    <mergeCell ref="AV113:AY113"/>
    <mergeCell ref="C114:H114"/>
    <mergeCell ref="I114:L114"/>
    <mergeCell ref="O114:T114"/>
    <mergeCell ref="U114:X114"/>
    <mergeCell ref="AD114:AI114"/>
    <mergeCell ref="AJ114:AM114"/>
    <mergeCell ref="AP114:AU114"/>
    <mergeCell ref="AV114:AY114"/>
    <mergeCell ref="C113:H113"/>
    <mergeCell ref="I113:L113"/>
    <mergeCell ref="O113:T113"/>
    <mergeCell ref="U113:X113"/>
    <mergeCell ref="AD113:AI113"/>
    <mergeCell ref="AJ113:AM113"/>
    <mergeCell ref="AP110:AS110"/>
    <mergeCell ref="AT110:AW110"/>
    <mergeCell ref="C112:F112"/>
    <mergeCell ref="O112:R112"/>
    <mergeCell ref="AD112:AG112"/>
    <mergeCell ref="AP112:AS112"/>
    <mergeCell ref="C110:F110"/>
    <mergeCell ref="G110:J110"/>
    <mergeCell ref="O110:R110"/>
    <mergeCell ref="S110:V110"/>
    <mergeCell ref="AD110:AG110"/>
    <mergeCell ref="AH110:AK110"/>
    <mergeCell ref="AP108:AS108"/>
    <mergeCell ref="AT108:AW108"/>
    <mergeCell ref="C109:F109"/>
    <mergeCell ref="G109:J109"/>
    <mergeCell ref="O109:R109"/>
    <mergeCell ref="S109:V109"/>
    <mergeCell ref="AD109:AG109"/>
    <mergeCell ref="AH109:AK109"/>
    <mergeCell ref="AP109:AS109"/>
    <mergeCell ref="AT109:AW109"/>
    <mergeCell ref="C108:F108"/>
    <mergeCell ref="G108:J108"/>
    <mergeCell ref="O108:R108"/>
    <mergeCell ref="S108:V108"/>
    <mergeCell ref="AD108:AG108"/>
    <mergeCell ref="AH108:AK108"/>
    <mergeCell ref="AP106:AS106"/>
    <mergeCell ref="AT106:AW106"/>
    <mergeCell ref="C107:F107"/>
    <mergeCell ref="G107:J107"/>
    <mergeCell ref="O107:R107"/>
    <mergeCell ref="S107:V107"/>
    <mergeCell ref="AD107:AG107"/>
    <mergeCell ref="AH107:AK107"/>
    <mergeCell ref="AP107:AS107"/>
    <mergeCell ref="AT107:AW107"/>
    <mergeCell ref="C106:F106"/>
    <mergeCell ref="G106:J106"/>
    <mergeCell ref="O106:R106"/>
    <mergeCell ref="S106:V106"/>
    <mergeCell ref="AD106:AG106"/>
    <mergeCell ref="AH106:AK106"/>
    <mergeCell ref="AP104:AS104"/>
    <mergeCell ref="AT104:AW104"/>
    <mergeCell ref="C105:F105"/>
    <mergeCell ref="G105:J105"/>
    <mergeCell ref="O105:R105"/>
    <mergeCell ref="S105:V105"/>
    <mergeCell ref="AD105:AG105"/>
    <mergeCell ref="AH105:AK105"/>
    <mergeCell ref="AP105:AS105"/>
    <mergeCell ref="AT105:AW105"/>
    <mergeCell ref="C104:F104"/>
    <mergeCell ref="G104:J104"/>
    <mergeCell ref="O104:R104"/>
    <mergeCell ref="S104:V104"/>
    <mergeCell ref="AD104:AG104"/>
    <mergeCell ref="AH104:AK104"/>
    <mergeCell ref="AP102:AS102"/>
    <mergeCell ref="AT102:AW102"/>
    <mergeCell ref="C103:F103"/>
    <mergeCell ref="G103:J103"/>
    <mergeCell ref="O103:R103"/>
    <mergeCell ref="S103:V103"/>
    <mergeCell ref="AD103:AG103"/>
    <mergeCell ref="AH103:AK103"/>
    <mergeCell ref="AP103:AS103"/>
    <mergeCell ref="AT103:AW103"/>
    <mergeCell ref="C102:F102"/>
    <mergeCell ref="G102:J102"/>
    <mergeCell ref="O102:R102"/>
    <mergeCell ref="S102:V102"/>
    <mergeCell ref="AD102:AG102"/>
    <mergeCell ref="AH102:AK102"/>
    <mergeCell ref="AP100:AS100"/>
    <mergeCell ref="AT100:AW100"/>
    <mergeCell ref="C101:F101"/>
    <mergeCell ref="G101:J101"/>
    <mergeCell ref="O101:R101"/>
    <mergeCell ref="S101:V101"/>
    <mergeCell ref="AD101:AG101"/>
    <mergeCell ref="AH101:AK101"/>
    <mergeCell ref="AP101:AS101"/>
    <mergeCell ref="AT101:AW101"/>
    <mergeCell ref="C100:F100"/>
    <mergeCell ref="G100:J100"/>
    <mergeCell ref="O100:R100"/>
    <mergeCell ref="S100:V100"/>
    <mergeCell ref="AD100:AG100"/>
    <mergeCell ref="AH100:AK100"/>
    <mergeCell ref="I95:K95"/>
    <mergeCell ref="U95:W95"/>
    <mergeCell ref="AJ95:AL95"/>
    <mergeCell ref="AV95:AY95"/>
    <mergeCell ref="I97:K97"/>
    <mergeCell ref="U97:W97"/>
    <mergeCell ref="AJ97:AL97"/>
    <mergeCell ref="AV97:AY97"/>
    <mergeCell ref="I92:K92"/>
    <mergeCell ref="U92:W92"/>
    <mergeCell ref="AJ92:AL92"/>
    <mergeCell ref="AV92:AY92"/>
    <mergeCell ref="I94:K94"/>
    <mergeCell ref="U94:W94"/>
    <mergeCell ref="AJ94:AL94"/>
    <mergeCell ref="AV94:AY94"/>
    <mergeCell ref="I88:K88"/>
    <mergeCell ref="U88:W88"/>
    <mergeCell ref="AJ88:AL88"/>
    <mergeCell ref="AV88:AY88"/>
    <mergeCell ref="I90:K90"/>
    <mergeCell ref="U90:W90"/>
    <mergeCell ref="AJ90:AL90"/>
    <mergeCell ref="AV90:AY90"/>
    <mergeCell ref="I85:K85"/>
    <mergeCell ref="U85:W85"/>
    <mergeCell ref="AJ85:AL85"/>
    <mergeCell ref="AV85:AY85"/>
    <mergeCell ref="I86:K86"/>
    <mergeCell ref="U86:W86"/>
    <mergeCell ref="AJ86:AL86"/>
    <mergeCell ref="AV86:AY86"/>
    <mergeCell ref="AP81:AU81"/>
    <mergeCell ref="AV81:AW81"/>
    <mergeCell ref="I83:K83"/>
    <mergeCell ref="U83:W83"/>
    <mergeCell ref="AJ83:AL83"/>
    <mergeCell ref="AV83:AY83"/>
    <mergeCell ref="C81:H81"/>
    <mergeCell ref="I81:J81"/>
    <mergeCell ref="O81:T81"/>
    <mergeCell ref="U81:V81"/>
    <mergeCell ref="AD81:AI81"/>
    <mergeCell ref="AJ81:AK81"/>
    <mergeCell ref="AP78:AU78"/>
    <mergeCell ref="AV78:AY78"/>
    <mergeCell ref="C79:H79"/>
    <mergeCell ref="I79:L79"/>
    <mergeCell ref="O79:T79"/>
    <mergeCell ref="U79:X79"/>
    <mergeCell ref="AD79:AI79"/>
    <mergeCell ref="AJ79:AM79"/>
    <mergeCell ref="AP79:AU79"/>
    <mergeCell ref="AV79:AY79"/>
    <mergeCell ref="C78:H78"/>
    <mergeCell ref="I78:L78"/>
    <mergeCell ref="O78:T78"/>
    <mergeCell ref="U78:X78"/>
    <mergeCell ref="AD78:AI78"/>
    <mergeCell ref="AJ78:AM78"/>
    <mergeCell ref="AP76:AU76"/>
    <mergeCell ref="AV76:AY76"/>
    <mergeCell ref="C77:H77"/>
    <mergeCell ref="I77:L77"/>
    <mergeCell ref="O77:T77"/>
    <mergeCell ref="U77:X77"/>
    <mergeCell ref="AD77:AI77"/>
    <mergeCell ref="AJ77:AM77"/>
    <mergeCell ref="AP77:AU77"/>
    <mergeCell ref="AV77:AY77"/>
    <mergeCell ref="C76:H76"/>
    <mergeCell ref="I76:L76"/>
    <mergeCell ref="O76:T76"/>
    <mergeCell ref="U76:X76"/>
    <mergeCell ref="AD76:AI76"/>
    <mergeCell ref="AJ76:AM76"/>
    <mergeCell ref="AV74:AY74"/>
    <mergeCell ref="C75:H75"/>
    <mergeCell ref="I75:L75"/>
    <mergeCell ref="O75:T75"/>
    <mergeCell ref="U75:X75"/>
    <mergeCell ref="AD75:AI75"/>
    <mergeCell ref="AJ75:AM75"/>
    <mergeCell ref="AP75:AU75"/>
    <mergeCell ref="AV75:AY75"/>
    <mergeCell ref="C73:F73"/>
    <mergeCell ref="O73:R73"/>
    <mergeCell ref="AD73:AG73"/>
    <mergeCell ref="AP73:AS73"/>
    <mergeCell ref="C74:H74"/>
    <mergeCell ref="I74:L74"/>
    <mergeCell ref="O74:T74"/>
    <mergeCell ref="U74:X74"/>
    <mergeCell ref="AD74:AI74"/>
    <mergeCell ref="AJ74:AM74"/>
    <mergeCell ref="AP74:AU74"/>
    <mergeCell ref="AP70:AU70"/>
    <mergeCell ref="AV70:AY70"/>
    <mergeCell ref="C71:H71"/>
    <mergeCell ref="I71:L71"/>
    <mergeCell ref="O71:T71"/>
    <mergeCell ref="U71:X71"/>
    <mergeCell ref="AD71:AI71"/>
    <mergeCell ref="AJ71:AM71"/>
    <mergeCell ref="AP71:AU71"/>
    <mergeCell ref="AV71:AY71"/>
    <mergeCell ref="C70:H70"/>
    <mergeCell ref="I70:L70"/>
    <mergeCell ref="O70:T70"/>
    <mergeCell ref="U70:X70"/>
    <mergeCell ref="AD70:AI70"/>
    <mergeCell ref="AJ70:AM70"/>
    <mergeCell ref="AP68:AU68"/>
    <mergeCell ref="AV68:AY68"/>
    <mergeCell ref="C69:H69"/>
    <mergeCell ref="I69:L69"/>
    <mergeCell ref="O69:T69"/>
    <mergeCell ref="U69:X69"/>
    <mergeCell ref="AD69:AI69"/>
    <mergeCell ref="AJ69:AM69"/>
    <mergeCell ref="AP69:AU69"/>
    <mergeCell ref="AV69:AY69"/>
    <mergeCell ref="C68:H68"/>
    <mergeCell ref="I68:L68"/>
    <mergeCell ref="O68:T68"/>
    <mergeCell ref="U68:X68"/>
    <mergeCell ref="AD68:AI68"/>
    <mergeCell ref="AJ68:AM68"/>
    <mergeCell ref="AP66:AU66"/>
    <mergeCell ref="AV66:AY66"/>
    <mergeCell ref="C67:H67"/>
    <mergeCell ref="I67:L67"/>
    <mergeCell ref="O67:T67"/>
    <mergeCell ref="U67:X67"/>
    <mergeCell ref="AD67:AI67"/>
    <mergeCell ref="AJ67:AM67"/>
    <mergeCell ref="AP67:AU67"/>
    <mergeCell ref="AV67:AY67"/>
    <mergeCell ref="C66:H66"/>
    <mergeCell ref="I66:L66"/>
    <mergeCell ref="O66:T66"/>
    <mergeCell ref="U66:X66"/>
    <mergeCell ref="AD66:AI66"/>
    <mergeCell ref="AJ66:AM66"/>
    <mergeCell ref="AP63:AS63"/>
    <mergeCell ref="AT63:AW63"/>
    <mergeCell ref="C65:F65"/>
    <mergeCell ref="O65:R65"/>
    <mergeCell ref="AD65:AG65"/>
    <mergeCell ref="AP65:AS65"/>
    <mergeCell ref="C63:F63"/>
    <mergeCell ref="G63:J63"/>
    <mergeCell ref="O63:R63"/>
    <mergeCell ref="S63:V63"/>
    <mergeCell ref="AD63:AG63"/>
    <mergeCell ref="AH63:AK63"/>
    <mergeCell ref="AP61:AS61"/>
    <mergeCell ref="AT61:AW61"/>
    <mergeCell ref="C62:F62"/>
    <mergeCell ref="G62:J62"/>
    <mergeCell ref="O62:R62"/>
    <mergeCell ref="S62:V62"/>
    <mergeCell ref="AD62:AG62"/>
    <mergeCell ref="AH62:AK62"/>
    <mergeCell ref="AP62:AS62"/>
    <mergeCell ref="AT62:AW62"/>
    <mergeCell ref="C61:F61"/>
    <mergeCell ref="G61:J61"/>
    <mergeCell ref="O61:R61"/>
    <mergeCell ref="S61:V61"/>
    <mergeCell ref="AD61:AG61"/>
    <mergeCell ref="AH61:AK61"/>
    <mergeCell ref="AP59:AS59"/>
    <mergeCell ref="AT59:AW59"/>
    <mergeCell ref="C60:F60"/>
    <mergeCell ref="G60:J60"/>
    <mergeCell ref="O60:R60"/>
    <mergeCell ref="S60:V60"/>
    <mergeCell ref="AD60:AG60"/>
    <mergeCell ref="AH60:AK60"/>
    <mergeCell ref="AP60:AS60"/>
    <mergeCell ref="AT60:AW60"/>
    <mergeCell ref="C59:F59"/>
    <mergeCell ref="G59:J59"/>
    <mergeCell ref="O59:R59"/>
    <mergeCell ref="S59:V59"/>
    <mergeCell ref="AD59:AG59"/>
    <mergeCell ref="AH59:AK59"/>
    <mergeCell ref="AP57:AS57"/>
    <mergeCell ref="AT57:AW57"/>
    <mergeCell ref="C58:F58"/>
    <mergeCell ref="G58:J58"/>
    <mergeCell ref="O58:R58"/>
    <mergeCell ref="S58:V58"/>
    <mergeCell ref="AD58:AG58"/>
    <mergeCell ref="AH58:AK58"/>
    <mergeCell ref="AP58:AS58"/>
    <mergeCell ref="AT58:AW58"/>
    <mergeCell ref="C57:F57"/>
    <mergeCell ref="G57:J57"/>
    <mergeCell ref="O57:R57"/>
    <mergeCell ref="S57:V57"/>
    <mergeCell ref="AD57:AG57"/>
    <mergeCell ref="AH57:AK57"/>
    <mergeCell ref="AP55:AS55"/>
    <mergeCell ref="AT55:AW55"/>
    <mergeCell ref="C56:F56"/>
    <mergeCell ref="G56:J56"/>
    <mergeCell ref="O56:R56"/>
    <mergeCell ref="S56:V56"/>
    <mergeCell ref="AD56:AG56"/>
    <mergeCell ref="AH56:AK56"/>
    <mergeCell ref="AP56:AS56"/>
    <mergeCell ref="AT56:AW56"/>
    <mergeCell ref="C55:F55"/>
    <mergeCell ref="G55:J55"/>
    <mergeCell ref="O55:R55"/>
    <mergeCell ref="S55:V55"/>
    <mergeCell ref="AD55:AG55"/>
    <mergeCell ref="AH55:AK55"/>
    <mergeCell ref="AP53:AS53"/>
    <mergeCell ref="AT53:AW53"/>
    <mergeCell ref="C54:F54"/>
    <mergeCell ref="G54:J54"/>
    <mergeCell ref="O54:R54"/>
    <mergeCell ref="S54:V54"/>
    <mergeCell ref="AD54:AG54"/>
    <mergeCell ref="AH54:AK54"/>
    <mergeCell ref="AP54:AS54"/>
    <mergeCell ref="AT54:AW54"/>
    <mergeCell ref="C53:F53"/>
    <mergeCell ref="G53:J53"/>
    <mergeCell ref="O53:R53"/>
    <mergeCell ref="S53:V53"/>
    <mergeCell ref="AD53:AG53"/>
    <mergeCell ref="AH53:AK53"/>
    <mergeCell ref="BJ44:BR47"/>
    <mergeCell ref="AD46:AD47"/>
    <mergeCell ref="AE46:AL47"/>
    <mergeCell ref="AM46:AS47"/>
    <mergeCell ref="AT46:AT47"/>
    <mergeCell ref="AD48:AL49"/>
    <mergeCell ref="AM48:AS49"/>
    <mergeCell ref="AT48:AT49"/>
    <mergeCell ref="AD43:AD45"/>
    <mergeCell ref="AE43:AL45"/>
    <mergeCell ref="AM43:AS45"/>
    <mergeCell ref="AT43:AT45"/>
    <mergeCell ref="H40:L40"/>
    <mergeCell ref="T40:X40"/>
    <mergeCell ref="C44:Z49"/>
    <mergeCell ref="AY44:BH47"/>
    <mergeCell ref="H41:L41"/>
    <mergeCell ref="T41:X41"/>
    <mergeCell ref="AD41:AD42"/>
    <mergeCell ref="AE41:AL42"/>
    <mergeCell ref="AM41:AS42"/>
    <mergeCell ref="AT41:AT42"/>
    <mergeCell ref="H42:L42"/>
    <mergeCell ref="T42:X42"/>
    <mergeCell ref="H34:L34"/>
    <mergeCell ref="T34:X34"/>
    <mergeCell ref="H35:L35"/>
    <mergeCell ref="T35:X35"/>
    <mergeCell ref="AX35:BA36"/>
    <mergeCell ref="BB35:BL36"/>
    <mergeCell ref="BB30:BL32"/>
    <mergeCell ref="BM30:BS32"/>
    <mergeCell ref="G32:M32"/>
    <mergeCell ref="S32:Y32"/>
    <mergeCell ref="AE32:AT38"/>
    <mergeCell ref="H33:L33"/>
    <mergeCell ref="T33:X33"/>
    <mergeCell ref="AX33:BA34"/>
    <mergeCell ref="BB33:BL34"/>
    <mergeCell ref="BM33:BS34"/>
    <mergeCell ref="BM35:BS36"/>
    <mergeCell ref="H36:L36"/>
    <mergeCell ref="T36:X36"/>
    <mergeCell ref="G38:M38"/>
    <mergeCell ref="S38:Y38"/>
    <mergeCell ref="AX38:BS40"/>
    <mergeCell ref="H39:L39"/>
    <mergeCell ref="T39:X39"/>
    <mergeCell ref="AX27:BA29"/>
    <mergeCell ref="AX30:BA32"/>
    <mergeCell ref="H23:L23"/>
    <mergeCell ref="T23:X23"/>
    <mergeCell ref="AK24:AK25"/>
    <mergeCell ref="AL24:AS25"/>
    <mergeCell ref="AT24:AT25"/>
    <mergeCell ref="AY24:BS25"/>
    <mergeCell ref="G25:M25"/>
    <mergeCell ref="S25:Y25"/>
    <mergeCell ref="BB27:BL29"/>
    <mergeCell ref="BM27:BS29"/>
    <mergeCell ref="H28:L28"/>
    <mergeCell ref="T28:X28"/>
    <mergeCell ref="D29:G30"/>
    <mergeCell ref="H29:L30"/>
    <mergeCell ref="M29:M30"/>
    <mergeCell ref="P29:S30"/>
    <mergeCell ref="T29:X30"/>
    <mergeCell ref="Y29:Y30"/>
    <mergeCell ref="H22:L22"/>
    <mergeCell ref="T22:X22"/>
    <mergeCell ref="AE22:AM23"/>
    <mergeCell ref="AN22:AR23"/>
    <mergeCell ref="AS22:AT23"/>
    <mergeCell ref="H26:L26"/>
    <mergeCell ref="T26:X26"/>
    <mergeCell ref="H27:L27"/>
    <mergeCell ref="T27:X27"/>
    <mergeCell ref="AD27:AT31"/>
    <mergeCell ref="H20:L20"/>
    <mergeCell ref="T20:X20"/>
    <mergeCell ref="AE20:AM21"/>
    <mergeCell ref="AN20:AR21"/>
    <mergeCell ref="AS20:AT21"/>
    <mergeCell ref="AX20:BA21"/>
    <mergeCell ref="BB20:BG21"/>
    <mergeCell ref="BH20:BM21"/>
    <mergeCell ref="BN20:BS21"/>
    <mergeCell ref="H21:L21"/>
    <mergeCell ref="T21:X21"/>
    <mergeCell ref="AE18:AM19"/>
    <mergeCell ref="AN18:AR19"/>
    <mergeCell ref="AS18:AT19"/>
    <mergeCell ref="AX18:BA19"/>
    <mergeCell ref="BB18:BG19"/>
    <mergeCell ref="BH18:BM19"/>
    <mergeCell ref="BN18:BS19"/>
    <mergeCell ref="G19:M19"/>
    <mergeCell ref="S19:Y19"/>
    <mergeCell ref="BN13:BS14"/>
    <mergeCell ref="C14:Z15"/>
    <mergeCell ref="AP14:AR14"/>
    <mergeCell ref="AS14:AT14"/>
    <mergeCell ref="AE15:AO16"/>
    <mergeCell ref="AP15:AR16"/>
    <mergeCell ref="AS15:AT16"/>
    <mergeCell ref="AX15:BA17"/>
    <mergeCell ref="BB15:BG17"/>
    <mergeCell ref="BH15:BM17"/>
    <mergeCell ref="BN15:BS17"/>
    <mergeCell ref="B2:AA4"/>
    <mergeCell ref="AE4:AT7"/>
    <mergeCell ref="AY4:BS8"/>
    <mergeCell ref="C7:Z9"/>
    <mergeCell ref="AE9:AO10"/>
    <mergeCell ref="AP9:AR10"/>
    <mergeCell ref="AS9:AT10"/>
    <mergeCell ref="AX10:BA12"/>
    <mergeCell ref="BB10:BG12"/>
    <mergeCell ref="BH10:BM12"/>
    <mergeCell ref="BN10:BS12"/>
    <mergeCell ref="D11:Z13"/>
    <mergeCell ref="AF11:AO11"/>
    <mergeCell ref="AP11:AR11"/>
    <mergeCell ref="AS11:AT11"/>
    <mergeCell ref="AF12:AO12"/>
    <mergeCell ref="AP12:AR12"/>
    <mergeCell ref="AS12:AT12"/>
    <mergeCell ref="AF13:AO13"/>
    <mergeCell ref="AP13:AR13"/>
    <mergeCell ref="AS13:AT13"/>
    <mergeCell ref="AX13:BA14"/>
    <mergeCell ref="BB13:BG14"/>
    <mergeCell ref="BH13:BM14"/>
  </mergeCells>
  <phoneticPr fontId="2"/>
  <dataValidations count="2">
    <dataValidation type="list" allowBlank="1" showInputMessage="1" showErrorMessage="1" sqref="G19:M19">
      <formula1>"　,① 未就学児(７歳未満),② ７歳以上 40歳未満,③ 40歳以上 65歳未満,④ 65歳以上 74歳未満,⑤ 加入しない(65歳未満),⑥ 加入しない(65歳以上)"</formula1>
    </dataValidation>
    <dataValidation type="list" allowBlank="1" showInputMessage="1" showErrorMessage="1" sqref="S38:Y38 S19:Y19 G25:M25 S25:Y25 G32:M32 S32:Y32 G38:M38">
      <formula1>"　,① 未就学児(７歳未満),② ７歳以上 40歳未満,③ 40歳以上 65歳未満,④ 65歳以上 74歳未満"</formula1>
    </dataValidation>
  </dataValidations>
  <pageMargins left="0.7" right="0.7" top="0.75" bottom="0.75" header="0.3" footer="0.3"/>
  <pageSetup paperSize="9" scale="3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4"/>
  <sheetViews>
    <sheetView topLeftCell="A37" workbookViewId="0">
      <selection activeCell="BH48" sqref="BH48"/>
    </sheetView>
  </sheetViews>
  <sheetFormatPr defaultRowHeight="18.75" x14ac:dyDescent="0.4"/>
  <cols>
    <col min="1" max="1" width="1.875" style="75" customWidth="1"/>
    <col min="2" max="2" width="1.75" style="75" customWidth="1"/>
    <col min="3" max="13" width="3.125" style="75" customWidth="1"/>
    <col min="14" max="14" width="2" style="75" customWidth="1"/>
    <col min="15" max="25" width="3.125" style="75" customWidth="1"/>
    <col min="26" max="26" width="3" style="75" customWidth="1"/>
    <col min="27" max="27" width="1.75" style="75" customWidth="1"/>
    <col min="28" max="29" width="1.875" style="75" customWidth="1"/>
    <col min="30" max="30" width="3" style="75" customWidth="1"/>
    <col min="31" max="41" width="3.125" style="75" customWidth="1"/>
    <col min="42" max="46" width="3" style="75" customWidth="1"/>
    <col min="47" max="47" width="1.75" style="75" customWidth="1"/>
    <col min="48" max="48" width="1.5" style="76" customWidth="1"/>
    <col min="49" max="49" width="1.875" style="75" customWidth="1"/>
    <col min="50" max="50" width="3.75" style="75" customWidth="1"/>
    <col min="51" max="53" width="3.375" style="75" customWidth="1"/>
    <col min="54" max="71" width="3" style="75" customWidth="1"/>
    <col min="72" max="72" width="1.875" style="75" customWidth="1"/>
    <col min="73" max="73" width="1.875" style="76" customWidth="1"/>
    <col min="74" max="16384" width="9" style="75"/>
  </cols>
  <sheetData>
    <row r="1" spans="1:72" s="76" customFormat="1" ht="10.5" customHeight="1" thickBot="1" x14ac:dyDescent="0.4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72" s="76" customFormat="1" ht="10.5" customHeight="1" thickTop="1" x14ac:dyDescent="0.4">
      <c r="A2" s="75"/>
      <c r="B2" s="340" t="s">
        <v>115</v>
      </c>
      <c r="C2" s="341"/>
      <c r="D2" s="341"/>
      <c r="E2" s="341"/>
      <c r="F2" s="341"/>
      <c r="G2" s="341"/>
      <c r="H2" s="341"/>
      <c r="I2" s="341"/>
      <c r="J2" s="341"/>
      <c r="K2" s="341"/>
      <c r="L2" s="341"/>
      <c r="M2" s="341"/>
      <c r="N2" s="341"/>
      <c r="O2" s="341"/>
      <c r="P2" s="341"/>
      <c r="Q2" s="341"/>
      <c r="R2" s="341"/>
      <c r="S2" s="341"/>
      <c r="T2" s="341"/>
      <c r="U2" s="341"/>
      <c r="V2" s="341"/>
      <c r="W2" s="341"/>
      <c r="X2" s="341"/>
      <c r="Y2" s="341"/>
      <c r="Z2" s="341"/>
      <c r="AA2" s="342"/>
      <c r="AB2" s="77"/>
      <c r="AC2" s="78"/>
      <c r="AD2" s="79"/>
      <c r="AE2" s="79"/>
      <c r="AF2" s="79"/>
      <c r="AG2" s="79"/>
      <c r="AH2" s="79"/>
      <c r="AI2" s="79"/>
      <c r="AJ2" s="79"/>
      <c r="AK2" s="79"/>
      <c r="AL2" s="79"/>
      <c r="AM2" s="79"/>
      <c r="AN2" s="79"/>
      <c r="AO2" s="79"/>
      <c r="AP2" s="79"/>
      <c r="AQ2" s="79"/>
      <c r="AR2" s="79"/>
      <c r="AS2" s="79"/>
      <c r="AT2" s="79"/>
      <c r="AU2" s="80"/>
      <c r="AW2" s="78"/>
      <c r="AX2" s="79"/>
      <c r="AY2" s="79"/>
      <c r="AZ2" s="79"/>
      <c r="BA2" s="79"/>
      <c r="BB2" s="79"/>
      <c r="BC2" s="79"/>
      <c r="BD2" s="79"/>
      <c r="BE2" s="79"/>
      <c r="BF2" s="79"/>
      <c r="BG2" s="79"/>
      <c r="BH2" s="79"/>
      <c r="BI2" s="79"/>
      <c r="BJ2" s="79"/>
      <c r="BK2" s="79"/>
      <c r="BL2" s="79"/>
      <c r="BM2" s="79"/>
      <c r="BN2" s="79"/>
      <c r="BO2" s="79"/>
      <c r="BP2" s="79"/>
      <c r="BQ2" s="79"/>
      <c r="BR2" s="79"/>
      <c r="BS2" s="79"/>
      <c r="BT2" s="80"/>
    </row>
    <row r="3" spans="1:72" s="76" customFormat="1" ht="18.75" customHeight="1" x14ac:dyDescent="0.4">
      <c r="A3" s="75"/>
      <c r="B3" s="343"/>
      <c r="C3" s="344"/>
      <c r="D3" s="344"/>
      <c r="E3" s="344"/>
      <c r="F3" s="344"/>
      <c r="G3" s="344"/>
      <c r="H3" s="344"/>
      <c r="I3" s="344"/>
      <c r="J3" s="344"/>
      <c r="K3" s="344"/>
      <c r="L3" s="344"/>
      <c r="M3" s="344"/>
      <c r="N3" s="344"/>
      <c r="O3" s="344"/>
      <c r="P3" s="344"/>
      <c r="Q3" s="344"/>
      <c r="R3" s="344"/>
      <c r="S3" s="344"/>
      <c r="T3" s="344"/>
      <c r="U3" s="344"/>
      <c r="V3" s="344"/>
      <c r="W3" s="344"/>
      <c r="X3" s="344"/>
      <c r="Y3" s="344"/>
      <c r="Z3" s="344"/>
      <c r="AA3" s="345"/>
      <c r="AB3" s="77"/>
      <c r="AC3" s="81"/>
      <c r="AD3" s="82" t="s">
        <v>0</v>
      </c>
      <c r="AE3" s="82" t="s">
        <v>1</v>
      </c>
      <c r="AF3" s="82"/>
      <c r="AG3" s="82"/>
      <c r="AH3" s="82"/>
      <c r="AI3" s="82"/>
      <c r="AJ3" s="82"/>
      <c r="AK3" s="82"/>
      <c r="AL3" s="82"/>
      <c r="AM3" s="82"/>
      <c r="AN3" s="82"/>
      <c r="AO3" s="82"/>
      <c r="AP3" s="83"/>
      <c r="AQ3" s="83"/>
      <c r="AR3" s="83"/>
      <c r="AS3" s="83"/>
      <c r="AT3" s="83"/>
      <c r="AU3" s="84"/>
      <c r="AW3" s="81"/>
      <c r="AX3" s="82" t="s">
        <v>0</v>
      </c>
      <c r="AY3" s="82" t="s">
        <v>103</v>
      </c>
      <c r="AZ3" s="82"/>
      <c r="BA3" s="82"/>
      <c r="BB3" s="82"/>
      <c r="BC3" s="82"/>
      <c r="BD3" s="82"/>
      <c r="BE3" s="82"/>
      <c r="BF3" s="82"/>
      <c r="BG3" s="82"/>
      <c r="BH3" s="83"/>
      <c r="BI3" s="83"/>
      <c r="BJ3" s="83"/>
      <c r="BK3" s="83"/>
      <c r="BL3" s="83"/>
      <c r="BM3" s="83"/>
      <c r="BN3" s="83"/>
      <c r="BO3" s="83"/>
      <c r="BP3" s="83"/>
      <c r="BQ3" s="83"/>
      <c r="BR3" s="83"/>
      <c r="BS3" s="83"/>
      <c r="BT3" s="84"/>
    </row>
    <row r="4" spans="1:72" s="76" customFormat="1" ht="18.75" customHeight="1" thickBot="1" x14ac:dyDescent="0.45">
      <c r="A4" s="75"/>
      <c r="B4" s="346"/>
      <c r="C4" s="347"/>
      <c r="D4" s="347"/>
      <c r="E4" s="347"/>
      <c r="F4" s="347"/>
      <c r="G4" s="347"/>
      <c r="H4" s="347"/>
      <c r="I4" s="347"/>
      <c r="J4" s="347"/>
      <c r="K4" s="347"/>
      <c r="L4" s="347"/>
      <c r="M4" s="347"/>
      <c r="N4" s="347"/>
      <c r="O4" s="347"/>
      <c r="P4" s="347"/>
      <c r="Q4" s="347"/>
      <c r="R4" s="347"/>
      <c r="S4" s="347"/>
      <c r="T4" s="347"/>
      <c r="U4" s="347"/>
      <c r="V4" s="347"/>
      <c r="W4" s="347"/>
      <c r="X4" s="347"/>
      <c r="Y4" s="347"/>
      <c r="Z4" s="347"/>
      <c r="AA4" s="348"/>
      <c r="AB4" s="77"/>
      <c r="AC4" s="81"/>
      <c r="AD4" s="83"/>
      <c r="AE4" s="349" t="s">
        <v>3</v>
      </c>
      <c r="AF4" s="349"/>
      <c r="AG4" s="349"/>
      <c r="AH4" s="349"/>
      <c r="AI4" s="349"/>
      <c r="AJ4" s="349"/>
      <c r="AK4" s="349"/>
      <c r="AL4" s="349"/>
      <c r="AM4" s="349"/>
      <c r="AN4" s="349"/>
      <c r="AO4" s="349"/>
      <c r="AP4" s="349"/>
      <c r="AQ4" s="349"/>
      <c r="AR4" s="349"/>
      <c r="AS4" s="349"/>
      <c r="AT4" s="349"/>
      <c r="AU4" s="84"/>
      <c r="AW4" s="81"/>
      <c r="AX4" s="83"/>
      <c r="AY4" s="350" t="s">
        <v>4</v>
      </c>
      <c r="AZ4" s="350"/>
      <c r="BA4" s="350"/>
      <c r="BB4" s="350"/>
      <c r="BC4" s="350"/>
      <c r="BD4" s="350"/>
      <c r="BE4" s="350"/>
      <c r="BF4" s="350"/>
      <c r="BG4" s="350"/>
      <c r="BH4" s="350"/>
      <c r="BI4" s="350"/>
      <c r="BJ4" s="350"/>
      <c r="BK4" s="350"/>
      <c r="BL4" s="350"/>
      <c r="BM4" s="350"/>
      <c r="BN4" s="350"/>
      <c r="BO4" s="350"/>
      <c r="BP4" s="350"/>
      <c r="BQ4" s="350"/>
      <c r="BR4" s="350"/>
      <c r="BS4" s="350"/>
      <c r="BT4" s="84"/>
    </row>
    <row r="5" spans="1:72" s="76" customFormat="1" ht="6.75" customHeight="1" thickTop="1" thickBot="1" x14ac:dyDescent="0.45">
      <c r="A5" s="75"/>
      <c r="B5" s="85"/>
      <c r="C5" s="85"/>
      <c r="D5" s="85"/>
      <c r="E5" s="85"/>
      <c r="F5" s="85"/>
      <c r="G5" s="85"/>
      <c r="H5" s="85"/>
      <c r="I5" s="85"/>
      <c r="J5" s="85"/>
      <c r="K5" s="85"/>
      <c r="L5" s="85"/>
      <c r="M5" s="85"/>
      <c r="N5" s="85"/>
      <c r="O5" s="85"/>
      <c r="P5" s="85"/>
      <c r="Q5" s="85"/>
      <c r="R5" s="85"/>
      <c r="S5" s="85"/>
      <c r="T5" s="85"/>
      <c r="U5" s="85"/>
      <c r="V5" s="85"/>
      <c r="W5" s="85"/>
      <c r="X5" s="85"/>
      <c r="Y5" s="85"/>
      <c r="Z5" s="85"/>
      <c r="AA5" s="85"/>
      <c r="AB5" s="77"/>
      <c r="AC5" s="81"/>
      <c r="AD5" s="83"/>
      <c r="AE5" s="349"/>
      <c r="AF5" s="349"/>
      <c r="AG5" s="349"/>
      <c r="AH5" s="349"/>
      <c r="AI5" s="349"/>
      <c r="AJ5" s="349"/>
      <c r="AK5" s="349"/>
      <c r="AL5" s="349"/>
      <c r="AM5" s="349"/>
      <c r="AN5" s="349"/>
      <c r="AO5" s="349"/>
      <c r="AP5" s="349"/>
      <c r="AQ5" s="349"/>
      <c r="AR5" s="349"/>
      <c r="AS5" s="349"/>
      <c r="AT5" s="349"/>
      <c r="AU5" s="84"/>
      <c r="AW5" s="81"/>
      <c r="AX5" s="83"/>
      <c r="AY5" s="350"/>
      <c r="AZ5" s="350"/>
      <c r="BA5" s="350"/>
      <c r="BB5" s="350"/>
      <c r="BC5" s="350"/>
      <c r="BD5" s="350"/>
      <c r="BE5" s="350"/>
      <c r="BF5" s="350"/>
      <c r="BG5" s="350"/>
      <c r="BH5" s="350"/>
      <c r="BI5" s="350"/>
      <c r="BJ5" s="350"/>
      <c r="BK5" s="350"/>
      <c r="BL5" s="350"/>
      <c r="BM5" s="350"/>
      <c r="BN5" s="350"/>
      <c r="BO5" s="350"/>
      <c r="BP5" s="350"/>
      <c r="BQ5" s="350"/>
      <c r="BR5" s="350"/>
      <c r="BS5" s="350"/>
      <c r="BT5" s="84"/>
    </row>
    <row r="6" spans="1:72" s="76" customFormat="1" ht="7.5" customHeight="1" thickTop="1" x14ac:dyDescent="0.4">
      <c r="A6" s="75"/>
      <c r="B6" s="86"/>
      <c r="C6" s="87"/>
      <c r="D6" s="87"/>
      <c r="E6" s="87"/>
      <c r="F6" s="87"/>
      <c r="G6" s="87"/>
      <c r="H6" s="87"/>
      <c r="I6" s="87"/>
      <c r="J6" s="87"/>
      <c r="K6" s="87"/>
      <c r="L6" s="87"/>
      <c r="M6" s="87"/>
      <c r="N6" s="87"/>
      <c r="O6" s="87"/>
      <c r="P6" s="87"/>
      <c r="Q6" s="87"/>
      <c r="R6" s="87"/>
      <c r="S6" s="87"/>
      <c r="T6" s="87"/>
      <c r="U6" s="87"/>
      <c r="V6" s="87"/>
      <c r="W6" s="87"/>
      <c r="X6" s="87"/>
      <c r="Y6" s="87"/>
      <c r="Z6" s="87"/>
      <c r="AA6" s="88"/>
      <c r="AB6" s="77"/>
      <c r="AC6" s="81"/>
      <c r="AD6" s="83"/>
      <c r="AE6" s="349"/>
      <c r="AF6" s="349"/>
      <c r="AG6" s="349"/>
      <c r="AH6" s="349"/>
      <c r="AI6" s="349"/>
      <c r="AJ6" s="349"/>
      <c r="AK6" s="349"/>
      <c r="AL6" s="349"/>
      <c r="AM6" s="349"/>
      <c r="AN6" s="349"/>
      <c r="AO6" s="349"/>
      <c r="AP6" s="349"/>
      <c r="AQ6" s="349"/>
      <c r="AR6" s="349"/>
      <c r="AS6" s="349"/>
      <c r="AT6" s="349"/>
      <c r="AU6" s="84"/>
      <c r="AW6" s="89"/>
      <c r="AY6" s="350"/>
      <c r="AZ6" s="350"/>
      <c r="BA6" s="350"/>
      <c r="BB6" s="350"/>
      <c r="BC6" s="350"/>
      <c r="BD6" s="350"/>
      <c r="BE6" s="350"/>
      <c r="BF6" s="350"/>
      <c r="BG6" s="350"/>
      <c r="BH6" s="350"/>
      <c r="BI6" s="350"/>
      <c r="BJ6" s="350"/>
      <c r="BK6" s="350"/>
      <c r="BL6" s="350"/>
      <c r="BM6" s="350"/>
      <c r="BN6" s="350"/>
      <c r="BO6" s="350"/>
      <c r="BP6" s="350"/>
      <c r="BQ6" s="350"/>
      <c r="BR6" s="350"/>
      <c r="BS6" s="350"/>
      <c r="BT6" s="90"/>
    </row>
    <row r="7" spans="1:72" s="76" customFormat="1" ht="18.75" customHeight="1" x14ac:dyDescent="0.4">
      <c r="A7" s="75"/>
      <c r="B7" s="91" t="s">
        <v>5</v>
      </c>
      <c r="C7" s="351" t="s">
        <v>116</v>
      </c>
      <c r="D7" s="351"/>
      <c r="E7" s="351"/>
      <c r="F7" s="351"/>
      <c r="G7" s="351"/>
      <c r="H7" s="351"/>
      <c r="I7" s="351"/>
      <c r="J7" s="351"/>
      <c r="K7" s="351"/>
      <c r="L7" s="351"/>
      <c r="M7" s="351"/>
      <c r="N7" s="351"/>
      <c r="O7" s="351"/>
      <c r="P7" s="351"/>
      <c r="Q7" s="351"/>
      <c r="R7" s="351"/>
      <c r="S7" s="351"/>
      <c r="T7" s="351"/>
      <c r="U7" s="351"/>
      <c r="V7" s="351"/>
      <c r="W7" s="351"/>
      <c r="X7" s="351"/>
      <c r="Y7" s="351"/>
      <c r="Z7" s="351"/>
      <c r="AA7" s="92"/>
      <c r="AB7" s="93"/>
      <c r="AC7" s="81"/>
      <c r="AD7" s="83"/>
      <c r="AE7" s="349"/>
      <c r="AF7" s="349"/>
      <c r="AG7" s="349"/>
      <c r="AH7" s="349"/>
      <c r="AI7" s="349"/>
      <c r="AJ7" s="349"/>
      <c r="AK7" s="349"/>
      <c r="AL7" s="349"/>
      <c r="AM7" s="349"/>
      <c r="AN7" s="349"/>
      <c r="AO7" s="349"/>
      <c r="AP7" s="349"/>
      <c r="AQ7" s="349"/>
      <c r="AR7" s="349"/>
      <c r="AS7" s="349"/>
      <c r="AT7" s="349"/>
      <c r="AU7" s="84"/>
      <c r="AW7" s="89"/>
      <c r="AY7" s="350"/>
      <c r="AZ7" s="350"/>
      <c r="BA7" s="350"/>
      <c r="BB7" s="350"/>
      <c r="BC7" s="350"/>
      <c r="BD7" s="350"/>
      <c r="BE7" s="350"/>
      <c r="BF7" s="350"/>
      <c r="BG7" s="350"/>
      <c r="BH7" s="350"/>
      <c r="BI7" s="350"/>
      <c r="BJ7" s="350"/>
      <c r="BK7" s="350"/>
      <c r="BL7" s="350"/>
      <c r="BM7" s="350"/>
      <c r="BN7" s="350"/>
      <c r="BO7" s="350"/>
      <c r="BP7" s="350"/>
      <c r="BQ7" s="350"/>
      <c r="BR7" s="350"/>
      <c r="BS7" s="350"/>
      <c r="BT7" s="90"/>
    </row>
    <row r="8" spans="1:72" s="76" customFormat="1" ht="11.25" customHeight="1" x14ac:dyDescent="0.4">
      <c r="A8" s="75"/>
      <c r="B8" s="91"/>
      <c r="C8" s="351"/>
      <c r="D8" s="351"/>
      <c r="E8" s="351"/>
      <c r="F8" s="351"/>
      <c r="G8" s="351"/>
      <c r="H8" s="351"/>
      <c r="I8" s="351"/>
      <c r="J8" s="351"/>
      <c r="K8" s="351"/>
      <c r="L8" s="351"/>
      <c r="M8" s="351"/>
      <c r="N8" s="351"/>
      <c r="O8" s="351"/>
      <c r="P8" s="351"/>
      <c r="Q8" s="351"/>
      <c r="R8" s="351"/>
      <c r="S8" s="351"/>
      <c r="T8" s="351"/>
      <c r="U8" s="351"/>
      <c r="V8" s="351"/>
      <c r="W8" s="351"/>
      <c r="X8" s="351"/>
      <c r="Y8" s="351"/>
      <c r="Z8" s="351"/>
      <c r="AA8" s="92"/>
      <c r="AB8" s="93"/>
      <c r="AC8" s="81"/>
      <c r="AD8" s="94"/>
      <c r="AF8" s="94"/>
      <c r="AG8" s="94"/>
      <c r="AH8" s="94"/>
      <c r="AI8" s="94"/>
      <c r="AJ8" s="94"/>
      <c r="AK8" s="94"/>
      <c r="AL8" s="94"/>
      <c r="AM8" s="94"/>
      <c r="AN8" s="94"/>
      <c r="AO8" s="94"/>
      <c r="AP8" s="95"/>
      <c r="AQ8" s="95"/>
      <c r="AR8" s="95"/>
      <c r="AS8" s="94"/>
      <c r="AT8" s="94"/>
      <c r="AU8" s="84"/>
      <c r="AW8" s="89"/>
      <c r="AY8" s="350"/>
      <c r="AZ8" s="350"/>
      <c r="BA8" s="350"/>
      <c r="BB8" s="350"/>
      <c r="BC8" s="350"/>
      <c r="BD8" s="350"/>
      <c r="BE8" s="350"/>
      <c r="BF8" s="350"/>
      <c r="BG8" s="350"/>
      <c r="BH8" s="350"/>
      <c r="BI8" s="350"/>
      <c r="BJ8" s="350"/>
      <c r="BK8" s="350"/>
      <c r="BL8" s="350"/>
      <c r="BM8" s="350"/>
      <c r="BN8" s="350"/>
      <c r="BO8" s="350"/>
      <c r="BP8" s="350"/>
      <c r="BQ8" s="350"/>
      <c r="BR8" s="350"/>
      <c r="BS8" s="350"/>
      <c r="BT8" s="90"/>
    </row>
    <row r="9" spans="1:72" s="76" customFormat="1" ht="11.25" customHeight="1" x14ac:dyDescent="0.4">
      <c r="A9" s="75"/>
      <c r="B9" s="91"/>
      <c r="C9" s="351"/>
      <c r="D9" s="351"/>
      <c r="E9" s="351"/>
      <c r="F9" s="351"/>
      <c r="G9" s="351"/>
      <c r="H9" s="351"/>
      <c r="I9" s="351"/>
      <c r="J9" s="351"/>
      <c r="K9" s="351"/>
      <c r="L9" s="351"/>
      <c r="M9" s="351"/>
      <c r="N9" s="351"/>
      <c r="O9" s="351"/>
      <c r="P9" s="351"/>
      <c r="Q9" s="351"/>
      <c r="R9" s="351"/>
      <c r="S9" s="351"/>
      <c r="T9" s="351"/>
      <c r="U9" s="351"/>
      <c r="V9" s="351"/>
      <c r="W9" s="351"/>
      <c r="X9" s="351"/>
      <c r="Y9" s="351"/>
      <c r="Z9" s="351"/>
      <c r="AA9" s="92"/>
      <c r="AB9" s="93"/>
      <c r="AC9" s="81"/>
      <c r="AD9" s="83"/>
      <c r="AE9" s="352" t="s">
        <v>6</v>
      </c>
      <c r="AF9" s="353"/>
      <c r="AG9" s="353"/>
      <c r="AH9" s="353"/>
      <c r="AI9" s="353"/>
      <c r="AJ9" s="353"/>
      <c r="AK9" s="353"/>
      <c r="AL9" s="353"/>
      <c r="AM9" s="353"/>
      <c r="AN9" s="353"/>
      <c r="AO9" s="353"/>
      <c r="AP9" s="356">
        <f>SUM(AP11:AR14)</f>
        <v>5</v>
      </c>
      <c r="AQ9" s="356"/>
      <c r="AR9" s="356"/>
      <c r="AS9" s="358" t="s">
        <v>7</v>
      </c>
      <c r="AT9" s="359"/>
      <c r="AU9" s="84"/>
      <c r="AW9" s="89"/>
      <c r="AY9" s="96"/>
      <c r="AZ9" s="96"/>
      <c r="BA9" s="96"/>
      <c r="BB9" s="96"/>
      <c r="BC9" s="96"/>
      <c r="BD9" s="96"/>
      <c r="BE9" s="96"/>
      <c r="BF9" s="96"/>
      <c r="BG9" s="96"/>
      <c r="BH9" s="96"/>
      <c r="BI9" s="96"/>
      <c r="BJ9" s="96"/>
      <c r="BK9" s="96"/>
      <c r="BL9" s="96"/>
      <c r="BM9" s="96"/>
      <c r="BN9" s="96"/>
      <c r="BO9" s="96"/>
      <c r="BP9" s="96"/>
      <c r="BQ9" s="96"/>
      <c r="BR9" s="96"/>
      <c r="BS9" s="96"/>
      <c r="BT9" s="90"/>
    </row>
    <row r="10" spans="1:72" s="76" customFormat="1" ht="18.75" customHeight="1" thickBot="1" x14ac:dyDescent="0.45">
      <c r="A10" s="75"/>
      <c r="B10" s="91"/>
      <c r="C10" s="97" t="s">
        <v>0</v>
      </c>
      <c r="D10" s="97" t="s">
        <v>8</v>
      </c>
      <c r="E10" s="97"/>
      <c r="F10" s="97"/>
      <c r="G10" s="98"/>
      <c r="H10" s="98"/>
      <c r="I10" s="98"/>
      <c r="J10" s="98"/>
      <c r="K10" s="98"/>
      <c r="L10" s="98"/>
      <c r="M10" s="98"/>
      <c r="N10" s="98"/>
      <c r="O10" s="98"/>
      <c r="P10" s="98"/>
      <c r="Q10" s="98"/>
      <c r="R10" s="98"/>
      <c r="S10" s="98"/>
      <c r="T10" s="98"/>
      <c r="U10" s="98"/>
      <c r="V10" s="98"/>
      <c r="AA10" s="92"/>
      <c r="AB10" s="93"/>
      <c r="AC10" s="81"/>
      <c r="AD10" s="83"/>
      <c r="AE10" s="354"/>
      <c r="AF10" s="355"/>
      <c r="AG10" s="355"/>
      <c r="AH10" s="355"/>
      <c r="AI10" s="355"/>
      <c r="AJ10" s="355"/>
      <c r="AK10" s="355"/>
      <c r="AL10" s="355"/>
      <c r="AM10" s="355"/>
      <c r="AN10" s="355"/>
      <c r="AO10" s="355"/>
      <c r="AP10" s="357"/>
      <c r="AQ10" s="357"/>
      <c r="AR10" s="357"/>
      <c r="AS10" s="360"/>
      <c r="AT10" s="361"/>
      <c r="AU10" s="84"/>
      <c r="AW10" s="89"/>
      <c r="AX10" s="362"/>
      <c r="AY10" s="363"/>
      <c r="AZ10" s="363"/>
      <c r="BA10" s="364"/>
      <c r="BB10" s="371" t="s">
        <v>9</v>
      </c>
      <c r="BC10" s="372"/>
      <c r="BD10" s="372"/>
      <c r="BE10" s="372"/>
      <c r="BF10" s="372"/>
      <c r="BG10" s="373"/>
      <c r="BH10" s="380" t="s">
        <v>10</v>
      </c>
      <c r="BI10" s="381"/>
      <c r="BJ10" s="381"/>
      <c r="BK10" s="381"/>
      <c r="BL10" s="381"/>
      <c r="BM10" s="382"/>
      <c r="BN10" s="389" t="s">
        <v>11</v>
      </c>
      <c r="BO10" s="372"/>
      <c r="BP10" s="372"/>
      <c r="BQ10" s="372"/>
      <c r="BR10" s="372"/>
      <c r="BS10" s="373"/>
      <c r="BT10" s="90"/>
    </row>
    <row r="11" spans="1:72" s="76" customFormat="1" ht="18.75" customHeight="1" thickTop="1" thickBot="1" x14ac:dyDescent="0.45">
      <c r="A11" s="75"/>
      <c r="B11" s="91"/>
      <c r="C11" s="97"/>
      <c r="D11" s="392" t="s">
        <v>117</v>
      </c>
      <c r="E11" s="392"/>
      <c r="F11" s="392"/>
      <c r="G11" s="392"/>
      <c r="H11" s="392"/>
      <c r="I11" s="392"/>
      <c r="J11" s="392"/>
      <c r="K11" s="392"/>
      <c r="L11" s="392"/>
      <c r="M11" s="392"/>
      <c r="N11" s="392"/>
      <c r="O11" s="392"/>
      <c r="P11" s="392"/>
      <c r="Q11" s="392"/>
      <c r="R11" s="392"/>
      <c r="S11" s="392"/>
      <c r="T11" s="392"/>
      <c r="U11" s="392"/>
      <c r="V11" s="392"/>
      <c r="W11" s="392"/>
      <c r="X11" s="392"/>
      <c r="Y11" s="392"/>
      <c r="Z11" s="392"/>
      <c r="AA11" s="92"/>
      <c r="AB11" s="93"/>
      <c r="AC11" s="81"/>
      <c r="AD11" s="83"/>
      <c r="AE11" s="99"/>
      <c r="AF11" s="355" t="s">
        <v>12</v>
      </c>
      <c r="AG11" s="355"/>
      <c r="AH11" s="355"/>
      <c r="AI11" s="355"/>
      <c r="AJ11" s="355"/>
      <c r="AK11" s="355"/>
      <c r="AL11" s="355"/>
      <c r="AM11" s="355"/>
      <c r="AN11" s="355"/>
      <c r="AO11" s="355"/>
      <c r="AP11" s="357">
        <f>COUNTIF(C18:Y41,"① 未就学児(７歳未満)")</f>
        <v>1</v>
      </c>
      <c r="AQ11" s="357"/>
      <c r="AR11" s="357"/>
      <c r="AS11" s="360" t="s">
        <v>7</v>
      </c>
      <c r="AT11" s="361"/>
      <c r="AU11" s="84"/>
      <c r="AW11" s="89"/>
      <c r="AX11" s="365"/>
      <c r="AY11" s="366"/>
      <c r="AZ11" s="366"/>
      <c r="BA11" s="367"/>
      <c r="BB11" s="374"/>
      <c r="BC11" s="375"/>
      <c r="BD11" s="375"/>
      <c r="BE11" s="375"/>
      <c r="BF11" s="375"/>
      <c r="BG11" s="376"/>
      <c r="BH11" s="383"/>
      <c r="BI11" s="384"/>
      <c r="BJ11" s="384"/>
      <c r="BK11" s="384"/>
      <c r="BL11" s="384"/>
      <c r="BM11" s="385"/>
      <c r="BN11" s="390"/>
      <c r="BO11" s="375"/>
      <c r="BP11" s="375"/>
      <c r="BQ11" s="375"/>
      <c r="BR11" s="375"/>
      <c r="BS11" s="376"/>
      <c r="BT11" s="90"/>
    </row>
    <row r="12" spans="1:72" s="76" customFormat="1" ht="19.5" customHeight="1" thickTop="1" x14ac:dyDescent="0.4">
      <c r="A12" s="75"/>
      <c r="B12" s="100"/>
      <c r="C12" s="98"/>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90"/>
      <c r="AC12" s="81"/>
      <c r="AD12" s="83"/>
      <c r="AE12" s="101"/>
      <c r="AF12" s="355" t="s">
        <v>13</v>
      </c>
      <c r="AG12" s="355"/>
      <c r="AH12" s="355"/>
      <c r="AI12" s="355"/>
      <c r="AJ12" s="355"/>
      <c r="AK12" s="355"/>
      <c r="AL12" s="355"/>
      <c r="AM12" s="355"/>
      <c r="AN12" s="355"/>
      <c r="AO12" s="355"/>
      <c r="AP12" s="357">
        <f>COUNTIF(C19:Y42,"② ７歳以上 40歳未満")</f>
        <v>2</v>
      </c>
      <c r="AQ12" s="357"/>
      <c r="AR12" s="357"/>
      <c r="AS12" s="360" t="s">
        <v>7</v>
      </c>
      <c r="AT12" s="361"/>
      <c r="AU12" s="84"/>
      <c r="AW12" s="89"/>
      <c r="AX12" s="368"/>
      <c r="AY12" s="369"/>
      <c r="AZ12" s="369"/>
      <c r="BA12" s="370"/>
      <c r="BB12" s="377"/>
      <c r="BC12" s="378"/>
      <c r="BD12" s="378"/>
      <c r="BE12" s="378"/>
      <c r="BF12" s="378"/>
      <c r="BG12" s="379"/>
      <c r="BH12" s="386"/>
      <c r="BI12" s="387"/>
      <c r="BJ12" s="387"/>
      <c r="BK12" s="387"/>
      <c r="BL12" s="387"/>
      <c r="BM12" s="388"/>
      <c r="BN12" s="391"/>
      <c r="BO12" s="378"/>
      <c r="BP12" s="378"/>
      <c r="BQ12" s="378"/>
      <c r="BR12" s="378"/>
      <c r="BS12" s="379"/>
      <c r="BT12" s="90"/>
    </row>
    <row r="13" spans="1:72" s="76" customFormat="1" ht="19.5" customHeight="1" thickBot="1" x14ac:dyDescent="0.45">
      <c r="A13" s="75"/>
      <c r="B13" s="100"/>
      <c r="C13" s="98"/>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92"/>
      <c r="AB13" s="93"/>
      <c r="AC13" s="81"/>
      <c r="AD13" s="83"/>
      <c r="AE13" s="101"/>
      <c r="AF13" s="355" t="s">
        <v>14</v>
      </c>
      <c r="AG13" s="355"/>
      <c r="AH13" s="355"/>
      <c r="AI13" s="355"/>
      <c r="AJ13" s="355"/>
      <c r="AK13" s="355"/>
      <c r="AL13" s="355"/>
      <c r="AM13" s="355"/>
      <c r="AN13" s="355"/>
      <c r="AO13" s="355"/>
      <c r="AP13" s="357">
        <f>COUNTIF(C19:Y42,"③ 40歳以上 65歳未満")</f>
        <v>1</v>
      </c>
      <c r="AQ13" s="357"/>
      <c r="AR13" s="357"/>
      <c r="AS13" s="360" t="s">
        <v>7</v>
      </c>
      <c r="AT13" s="361"/>
      <c r="AU13" s="84"/>
      <c r="AW13" s="89"/>
      <c r="AX13" s="371" t="s">
        <v>15</v>
      </c>
      <c r="AY13" s="372"/>
      <c r="AZ13" s="372"/>
      <c r="BA13" s="373"/>
      <c r="BB13" s="394">
        <v>7.6999999999999999E-2</v>
      </c>
      <c r="BC13" s="395"/>
      <c r="BD13" s="395"/>
      <c r="BE13" s="395"/>
      <c r="BF13" s="395"/>
      <c r="BG13" s="396"/>
      <c r="BH13" s="394">
        <v>3.3000000000000002E-2</v>
      </c>
      <c r="BI13" s="395"/>
      <c r="BJ13" s="395"/>
      <c r="BK13" s="395"/>
      <c r="BL13" s="395"/>
      <c r="BM13" s="396"/>
      <c r="BN13" s="400">
        <v>3.1E-2</v>
      </c>
      <c r="BO13" s="395"/>
      <c r="BP13" s="395"/>
      <c r="BQ13" s="395"/>
      <c r="BR13" s="395"/>
      <c r="BS13" s="396"/>
      <c r="BT13" s="90"/>
    </row>
    <row r="14" spans="1:72" s="76" customFormat="1" ht="19.5" customHeight="1" thickTop="1" x14ac:dyDescent="0.4">
      <c r="A14" s="75"/>
      <c r="B14" s="100"/>
      <c r="C14" s="402" t="s">
        <v>16</v>
      </c>
      <c r="D14" s="403"/>
      <c r="E14" s="403"/>
      <c r="F14" s="403"/>
      <c r="G14" s="403"/>
      <c r="H14" s="403"/>
      <c r="I14" s="403"/>
      <c r="J14" s="403"/>
      <c r="K14" s="403"/>
      <c r="L14" s="403"/>
      <c r="M14" s="403"/>
      <c r="N14" s="403"/>
      <c r="O14" s="403"/>
      <c r="P14" s="403"/>
      <c r="Q14" s="403"/>
      <c r="R14" s="403"/>
      <c r="S14" s="403"/>
      <c r="T14" s="403"/>
      <c r="U14" s="403"/>
      <c r="V14" s="403"/>
      <c r="W14" s="403"/>
      <c r="X14" s="403"/>
      <c r="Y14" s="403"/>
      <c r="Z14" s="404"/>
      <c r="AA14" s="92"/>
      <c r="AB14" s="93"/>
      <c r="AC14" s="81"/>
      <c r="AD14" s="83"/>
      <c r="AE14" s="101"/>
      <c r="AF14" s="95" t="s">
        <v>17</v>
      </c>
      <c r="AG14" s="95"/>
      <c r="AH14" s="95"/>
      <c r="AI14" s="95"/>
      <c r="AJ14" s="95"/>
      <c r="AK14" s="95"/>
      <c r="AL14" s="95"/>
      <c r="AM14" s="95"/>
      <c r="AN14" s="95"/>
      <c r="AO14" s="95"/>
      <c r="AP14" s="357">
        <f>COUNTIF(C19:Y42,"④ 65歳以上 74歳未満")</f>
        <v>1</v>
      </c>
      <c r="AQ14" s="357"/>
      <c r="AR14" s="357"/>
      <c r="AS14" s="360" t="s">
        <v>7</v>
      </c>
      <c r="AT14" s="361"/>
      <c r="AU14" s="84"/>
      <c r="AW14" s="89"/>
      <c r="AX14" s="377"/>
      <c r="AY14" s="378"/>
      <c r="AZ14" s="378"/>
      <c r="BA14" s="379"/>
      <c r="BB14" s="397"/>
      <c r="BC14" s="398"/>
      <c r="BD14" s="398"/>
      <c r="BE14" s="398"/>
      <c r="BF14" s="398"/>
      <c r="BG14" s="399"/>
      <c r="BH14" s="397"/>
      <c r="BI14" s="398"/>
      <c r="BJ14" s="398"/>
      <c r="BK14" s="398"/>
      <c r="BL14" s="398"/>
      <c r="BM14" s="399"/>
      <c r="BN14" s="401"/>
      <c r="BO14" s="398"/>
      <c r="BP14" s="398"/>
      <c r="BQ14" s="398"/>
      <c r="BR14" s="398"/>
      <c r="BS14" s="399"/>
      <c r="BT14" s="90"/>
    </row>
    <row r="15" spans="1:72" s="76" customFormat="1" ht="22.5" customHeight="1" thickBot="1" x14ac:dyDescent="0.45">
      <c r="A15" s="75"/>
      <c r="B15" s="100"/>
      <c r="C15" s="405"/>
      <c r="D15" s="406"/>
      <c r="E15" s="406"/>
      <c r="F15" s="406"/>
      <c r="G15" s="406"/>
      <c r="H15" s="406"/>
      <c r="I15" s="406"/>
      <c r="J15" s="406"/>
      <c r="K15" s="406"/>
      <c r="L15" s="406"/>
      <c r="M15" s="406"/>
      <c r="N15" s="406"/>
      <c r="O15" s="406"/>
      <c r="P15" s="406"/>
      <c r="Q15" s="406"/>
      <c r="R15" s="406"/>
      <c r="S15" s="406"/>
      <c r="T15" s="406"/>
      <c r="U15" s="406"/>
      <c r="V15" s="406"/>
      <c r="W15" s="406"/>
      <c r="X15" s="406"/>
      <c r="Y15" s="406"/>
      <c r="Z15" s="407"/>
      <c r="AA15" s="90"/>
      <c r="AC15" s="81"/>
      <c r="AD15" s="83"/>
      <c r="AE15" s="354" t="s">
        <v>18</v>
      </c>
      <c r="AF15" s="355"/>
      <c r="AG15" s="355"/>
      <c r="AH15" s="355"/>
      <c r="AI15" s="355"/>
      <c r="AJ15" s="355"/>
      <c r="AK15" s="355"/>
      <c r="AL15" s="355"/>
      <c r="AM15" s="355"/>
      <c r="AN15" s="355"/>
      <c r="AO15" s="355"/>
      <c r="AP15" s="410">
        <f>SUM(I81,U81,AJ81,AV81,I128,U128,AJ128,AV128)</f>
        <v>4</v>
      </c>
      <c r="AQ15" s="411"/>
      <c r="AR15" s="411"/>
      <c r="AS15" s="360" t="s">
        <v>7</v>
      </c>
      <c r="AT15" s="361"/>
      <c r="AU15" s="84"/>
      <c r="AW15" s="89"/>
      <c r="AX15" s="414" t="s">
        <v>19</v>
      </c>
      <c r="AY15" s="415"/>
      <c r="AZ15" s="415"/>
      <c r="BA15" s="416"/>
      <c r="BB15" s="423" t="s">
        <v>104</v>
      </c>
      <c r="BC15" s="424"/>
      <c r="BD15" s="424"/>
      <c r="BE15" s="424"/>
      <c r="BF15" s="424"/>
      <c r="BG15" s="425"/>
      <c r="BH15" s="423" t="s">
        <v>105</v>
      </c>
      <c r="BI15" s="424"/>
      <c r="BJ15" s="424"/>
      <c r="BK15" s="424"/>
      <c r="BL15" s="424"/>
      <c r="BM15" s="425"/>
      <c r="BN15" s="429" t="s">
        <v>106</v>
      </c>
      <c r="BO15" s="424"/>
      <c r="BP15" s="424"/>
      <c r="BQ15" s="424"/>
      <c r="BR15" s="424"/>
      <c r="BS15" s="425"/>
      <c r="BT15" s="90"/>
    </row>
    <row r="16" spans="1:72" s="76" customFormat="1" ht="7.5" customHeight="1" thickTop="1" thickBot="1" x14ac:dyDescent="0.45">
      <c r="A16" s="75"/>
      <c r="B16" s="100"/>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0"/>
      <c r="AC16" s="81"/>
      <c r="AD16" s="83"/>
      <c r="AE16" s="408"/>
      <c r="AF16" s="409"/>
      <c r="AG16" s="409"/>
      <c r="AH16" s="409"/>
      <c r="AI16" s="409"/>
      <c r="AJ16" s="409"/>
      <c r="AK16" s="409"/>
      <c r="AL16" s="409"/>
      <c r="AM16" s="409"/>
      <c r="AN16" s="409"/>
      <c r="AO16" s="409"/>
      <c r="AP16" s="411"/>
      <c r="AQ16" s="411"/>
      <c r="AR16" s="411"/>
      <c r="AS16" s="412"/>
      <c r="AT16" s="413"/>
      <c r="AU16" s="84"/>
      <c r="AW16" s="89"/>
      <c r="AX16" s="417"/>
      <c r="AY16" s="418"/>
      <c r="AZ16" s="418"/>
      <c r="BA16" s="419"/>
      <c r="BB16" s="426"/>
      <c r="BC16" s="427"/>
      <c r="BD16" s="427"/>
      <c r="BE16" s="427"/>
      <c r="BF16" s="427"/>
      <c r="BG16" s="428"/>
      <c r="BH16" s="426"/>
      <c r="BI16" s="427"/>
      <c r="BJ16" s="427"/>
      <c r="BK16" s="427"/>
      <c r="BL16" s="427"/>
      <c r="BM16" s="428"/>
      <c r="BN16" s="430"/>
      <c r="BO16" s="427"/>
      <c r="BP16" s="427"/>
      <c r="BQ16" s="427"/>
      <c r="BR16" s="427"/>
      <c r="BS16" s="428"/>
      <c r="BT16" s="90"/>
    </row>
    <row r="17" spans="1:72" s="76" customFormat="1" ht="11.25" customHeight="1" thickTop="1" x14ac:dyDescent="0.4">
      <c r="A17" s="75"/>
      <c r="B17" s="100"/>
      <c r="C17" s="98"/>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4"/>
      <c r="AC17" s="81"/>
      <c r="AD17" s="83"/>
      <c r="AE17" s="83"/>
      <c r="AF17" s="83"/>
      <c r="AG17" s="83"/>
      <c r="AH17" s="83"/>
      <c r="AI17" s="83"/>
      <c r="AJ17" s="83"/>
      <c r="AK17" s="83"/>
      <c r="AL17" s="83"/>
      <c r="AM17" s="83"/>
      <c r="AN17" s="83"/>
      <c r="AO17" s="83"/>
      <c r="AP17" s="83"/>
      <c r="AQ17" s="83"/>
      <c r="AR17" s="83"/>
      <c r="AS17" s="83"/>
      <c r="AT17" s="83"/>
      <c r="AU17" s="84"/>
      <c r="AW17" s="89"/>
      <c r="AX17" s="420"/>
      <c r="AY17" s="421"/>
      <c r="AZ17" s="421"/>
      <c r="BA17" s="422"/>
      <c r="BB17" s="377"/>
      <c r="BC17" s="378"/>
      <c r="BD17" s="378"/>
      <c r="BE17" s="378"/>
      <c r="BF17" s="378"/>
      <c r="BG17" s="379"/>
      <c r="BH17" s="377"/>
      <c r="BI17" s="378"/>
      <c r="BJ17" s="378"/>
      <c r="BK17" s="378"/>
      <c r="BL17" s="378"/>
      <c r="BM17" s="379"/>
      <c r="BN17" s="391"/>
      <c r="BO17" s="378"/>
      <c r="BP17" s="378"/>
      <c r="BQ17" s="378"/>
      <c r="BR17" s="378"/>
      <c r="BS17" s="379"/>
      <c r="BT17" s="90"/>
    </row>
    <row r="18" spans="1:72" s="76" customFormat="1" ht="19.5" customHeight="1" thickBot="1" x14ac:dyDescent="0.45">
      <c r="A18" s="75"/>
      <c r="B18" s="100"/>
      <c r="C18" s="97" t="s">
        <v>23</v>
      </c>
      <c r="D18" s="97"/>
      <c r="E18" s="97"/>
      <c r="F18" s="97"/>
      <c r="G18" s="97"/>
      <c r="H18" s="97"/>
      <c r="I18" s="97"/>
      <c r="J18" s="98"/>
      <c r="K18" s="98"/>
      <c r="L18" s="98"/>
      <c r="M18" s="98"/>
      <c r="N18" s="98"/>
      <c r="O18" s="98"/>
      <c r="P18" s="98"/>
      <c r="Q18" s="98"/>
      <c r="R18" s="98"/>
      <c r="S18" s="98"/>
      <c r="T18" s="98"/>
      <c r="U18" s="98"/>
      <c r="V18" s="98"/>
      <c r="AA18" s="104"/>
      <c r="AC18" s="81"/>
      <c r="AD18" s="83"/>
      <c r="AE18" s="431" t="s">
        <v>24</v>
      </c>
      <c r="AF18" s="432"/>
      <c r="AG18" s="432"/>
      <c r="AH18" s="432"/>
      <c r="AI18" s="432"/>
      <c r="AJ18" s="432"/>
      <c r="AK18" s="432"/>
      <c r="AL18" s="432"/>
      <c r="AM18" s="432"/>
      <c r="AN18" s="435">
        <f>IF(OR(G19="⑤ 加入しない(65歳未満)",G19="⑥ 加入しない(65歳以上)"),SUM(U94,AJ94,AV94,I141,U141,AJ141,AV141),SUM(I94,U94,AJ94,AV94,I141,U141,AJ141,AV141))</f>
        <v>1180000</v>
      </c>
      <c r="AO18" s="435"/>
      <c r="AP18" s="435"/>
      <c r="AQ18" s="435"/>
      <c r="AR18" s="435"/>
      <c r="AS18" s="432" t="s">
        <v>25</v>
      </c>
      <c r="AT18" s="437"/>
      <c r="AU18" s="84"/>
      <c r="AW18" s="89"/>
      <c r="AX18" s="414" t="s">
        <v>26</v>
      </c>
      <c r="AY18" s="415"/>
      <c r="AZ18" s="415"/>
      <c r="BA18" s="416"/>
      <c r="BB18" s="423" t="s">
        <v>27</v>
      </c>
      <c r="BC18" s="424"/>
      <c r="BD18" s="424"/>
      <c r="BE18" s="424"/>
      <c r="BF18" s="424"/>
      <c r="BG18" s="425"/>
      <c r="BH18" s="423" t="s">
        <v>28</v>
      </c>
      <c r="BI18" s="424"/>
      <c r="BJ18" s="424"/>
      <c r="BK18" s="424"/>
      <c r="BL18" s="424"/>
      <c r="BM18" s="425"/>
      <c r="BN18" s="429" t="s">
        <v>29</v>
      </c>
      <c r="BO18" s="424"/>
      <c r="BP18" s="424"/>
      <c r="BQ18" s="424"/>
      <c r="BR18" s="424"/>
      <c r="BS18" s="425"/>
      <c r="BT18" s="90"/>
    </row>
    <row r="19" spans="1:72" s="76" customFormat="1" ht="19.5" customHeight="1" thickTop="1" thickBot="1" x14ac:dyDescent="0.45">
      <c r="A19" s="75"/>
      <c r="B19" s="100"/>
      <c r="C19" s="98" t="s">
        <v>30</v>
      </c>
      <c r="D19" s="98"/>
      <c r="E19" s="98"/>
      <c r="F19" s="98"/>
      <c r="G19" s="439" t="s">
        <v>107</v>
      </c>
      <c r="H19" s="439"/>
      <c r="I19" s="439"/>
      <c r="J19" s="439"/>
      <c r="K19" s="439"/>
      <c r="L19" s="439"/>
      <c r="M19" s="439"/>
      <c r="N19" s="98"/>
      <c r="O19" s="98" t="s">
        <v>31</v>
      </c>
      <c r="P19" s="98"/>
      <c r="Q19" s="98"/>
      <c r="R19" s="98"/>
      <c r="S19" s="439" t="s">
        <v>108</v>
      </c>
      <c r="T19" s="439"/>
      <c r="U19" s="439"/>
      <c r="V19" s="439"/>
      <c r="W19" s="439"/>
      <c r="X19" s="439"/>
      <c r="Y19" s="439"/>
      <c r="Z19" s="98"/>
      <c r="AA19" s="105"/>
      <c r="AB19" s="75"/>
      <c r="AC19" s="81"/>
      <c r="AD19" s="83"/>
      <c r="AE19" s="433"/>
      <c r="AF19" s="434"/>
      <c r="AG19" s="434"/>
      <c r="AH19" s="434"/>
      <c r="AI19" s="434"/>
      <c r="AJ19" s="434"/>
      <c r="AK19" s="434"/>
      <c r="AL19" s="434"/>
      <c r="AM19" s="434"/>
      <c r="AN19" s="436"/>
      <c r="AO19" s="436"/>
      <c r="AP19" s="436"/>
      <c r="AQ19" s="436"/>
      <c r="AR19" s="436"/>
      <c r="AS19" s="434"/>
      <c r="AT19" s="438"/>
      <c r="AU19" s="84"/>
      <c r="AW19" s="89"/>
      <c r="AX19" s="417"/>
      <c r="AY19" s="418"/>
      <c r="AZ19" s="418"/>
      <c r="BA19" s="419"/>
      <c r="BB19" s="426"/>
      <c r="BC19" s="427"/>
      <c r="BD19" s="427"/>
      <c r="BE19" s="427"/>
      <c r="BF19" s="427"/>
      <c r="BG19" s="428"/>
      <c r="BH19" s="426"/>
      <c r="BI19" s="427"/>
      <c r="BJ19" s="427"/>
      <c r="BK19" s="427"/>
      <c r="BL19" s="427"/>
      <c r="BM19" s="428"/>
      <c r="BN19" s="430"/>
      <c r="BO19" s="427"/>
      <c r="BP19" s="427"/>
      <c r="BQ19" s="427"/>
      <c r="BR19" s="427"/>
      <c r="BS19" s="428"/>
      <c r="BT19" s="90"/>
    </row>
    <row r="20" spans="1:72" s="76" customFormat="1" ht="19.5" customHeight="1" thickTop="1" x14ac:dyDescent="0.4">
      <c r="A20" s="75"/>
      <c r="B20" s="100"/>
      <c r="C20" s="98"/>
      <c r="D20" s="98" t="s">
        <v>32</v>
      </c>
      <c r="E20" s="98"/>
      <c r="F20" s="98"/>
      <c r="G20" s="98"/>
      <c r="H20" s="440">
        <v>500000</v>
      </c>
      <c r="I20" s="440"/>
      <c r="J20" s="440"/>
      <c r="K20" s="440"/>
      <c r="L20" s="440"/>
      <c r="M20" s="106" t="s">
        <v>25</v>
      </c>
      <c r="N20" s="98"/>
      <c r="O20" s="98"/>
      <c r="P20" s="98" t="s">
        <v>32</v>
      </c>
      <c r="Q20" s="98"/>
      <c r="R20" s="98"/>
      <c r="S20" s="98"/>
      <c r="T20" s="440">
        <v>0</v>
      </c>
      <c r="U20" s="440"/>
      <c r="V20" s="440"/>
      <c r="W20" s="440"/>
      <c r="X20" s="440"/>
      <c r="Y20" s="106" t="s">
        <v>25</v>
      </c>
      <c r="Z20" s="98"/>
      <c r="AA20" s="105"/>
      <c r="AB20" s="75"/>
      <c r="AC20" s="81"/>
      <c r="AD20" s="83"/>
      <c r="AE20" s="433" t="s">
        <v>33</v>
      </c>
      <c r="AF20" s="434"/>
      <c r="AG20" s="434"/>
      <c r="AH20" s="434"/>
      <c r="AI20" s="434"/>
      <c r="AJ20" s="434"/>
      <c r="AK20" s="434"/>
      <c r="AL20" s="434"/>
      <c r="AM20" s="434"/>
      <c r="AN20" s="436">
        <f>IF(OR(G19="⑤ 加入しない(65歳未満)",G19="⑥ 加入しない(65歳以上)"),SUM(U95,AJ95,AV95,I142,U142,AJ142,AV142),SUM(I95,U95,AJ95,AV95,I142,U142,AJ142,AV142))</f>
        <v>320000</v>
      </c>
      <c r="AO20" s="436"/>
      <c r="AP20" s="436"/>
      <c r="AQ20" s="436"/>
      <c r="AR20" s="436"/>
      <c r="AS20" s="434" t="s">
        <v>25</v>
      </c>
      <c r="AT20" s="438"/>
      <c r="AU20" s="84"/>
      <c r="AW20" s="89"/>
      <c r="AX20" s="441" t="s">
        <v>34</v>
      </c>
      <c r="AY20" s="442"/>
      <c r="AZ20" s="442"/>
      <c r="BA20" s="443"/>
      <c r="BB20" s="447" t="s">
        <v>109</v>
      </c>
      <c r="BC20" s="448"/>
      <c r="BD20" s="448"/>
      <c r="BE20" s="448"/>
      <c r="BF20" s="448"/>
      <c r="BG20" s="448"/>
      <c r="BH20" s="447" t="s">
        <v>110</v>
      </c>
      <c r="BI20" s="448"/>
      <c r="BJ20" s="448"/>
      <c r="BK20" s="448"/>
      <c r="BL20" s="448"/>
      <c r="BM20" s="449"/>
      <c r="BN20" s="441" t="s">
        <v>37</v>
      </c>
      <c r="BO20" s="442"/>
      <c r="BP20" s="442"/>
      <c r="BQ20" s="442"/>
      <c r="BR20" s="442"/>
      <c r="BS20" s="443"/>
      <c r="BT20" s="90"/>
    </row>
    <row r="21" spans="1:72" s="76" customFormat="1" ht="19.5" customHeight="1" x14ac:dyDescent="0.4">
      <c r="A21" s="75"/>
      <c r="B21" s="100"/>
      <c r="C21" s="98"/>
      <c r="D21" s="98" t="s">
        <v>38</v>
      </c>
      <c r="E21" s="98"/>
      <c r="F21" s="98"/>
      <c r="G21" s="98"/>
      <c r="H21" s="440">
        <v>1500000</v>
      </c>
      <c r="I21" s="440"/>
      <c r="J21" s="440"/>
      <c r="K21" s="440"/>
      <c r="L21" s="440"/>
      <c r="M21" s="106" t="s">
        <v>25</v>
      </c>
      <c r="N21" s="98"/>
      <c r="O21" s="98"/>
      <c r="P21" s="98" t="s">
        <v>38</v>
      </c>
      <c r="Q21" s="98"/>
      <c r="R21" s="98"/>
      <c r="S21" s="98"/>
      <c r="T21" s="440">
        <v>0</v>
      </c>
      <c r="U21" s="440"/>
      <c r="V21" s="440"/>
      <c r="W21" s="440"/>
      <c r="X21" s="440"/>
      <c r="Y21" s="106" t="s">
        <v>25</v>
      </c>
      <c r="Z21" s="98"/>
      <c r="AA21" s="105"/>
      <c r="AB21" s="75"/>
      <c r="AC21" s="89"/>
      <c r="AE21" s="433"/>
      <c r="AF21" s="434"/>
      <c r="AG21" s="434"/>
      <c r="AH21" s="434"/>
      <c r="AI21" s="434"/>
      <c r="AJ21" s="434"/>
      <c r="AK21" s="434"/>
      <c r="AL21" s="434"/>
      <c r="AM21" s="434"/>
      <c r="AN21" s="436"/>
      <c r="AO21" s="436"/>
      <c r="AP21" s="436"/>
      <c r="AQ21" s="436"/>
      <c r="AR21" s="436"/>
      <c r="AS21" s="434"/>
      <c r="AT21" s="438"/>
      <c r="AU21" s="90"/>
      <c r="AW21" s="89"/>
      <c r="AX21" s="444"/>
      <c r="AY21" s="445"/>
      <c r="AZ21" s="445"/>
      <c r="BA21" s="446"/>
      <c r="BB21" s="444"/>
      <c r="BC21" s="445"/>
      <c r="BD21" s="445"/>
      <c r="BE21" s="445"/>
      <c r="BF21" s="445"/>
      <c r="BG21" s="445"/>
      <c r="BH21" s="444"/>
      <c r="BI21" s="445"/>
      <c r="BJ21" s="445"/>
      <c r="BK21" s="445"/>
      <c r="BL21" s="445"/>
      <c r="BM21" s="446"/>
      <c r="BN21" s="444"/>
      <c r="BO21" s="445"/>
      <c r="BP21" s="445"/>
      <c r="BQ21" s="445"/>
      <c r="BR21" s="445"/>
      <c r="BS21" s="446"/>
      <c r="BT21" s="90"/>
    </row>
    <row r="22" spans="1:72" s="76" customFormat="1" ht="19.5" customHeight="1" thickBot="1" x14ac:dyDescent="0.45">
      <c r="A22" s="75"/>
      <c r="B22" s="100"/>
      <c r="C22" s="98"/>
      <c r="D22" s="107" t="s">
        <v>39</v>
      </c>
      <c r="E22" s="107"/>
      <c r="F22" s="107"/>
      <c r="G22" s="107"/>
      <c r="H22" s="450">
        <v>0</v>
      </c>
      <c r="I22" s="450"/>
      <c r="J22" s="450"/>
      <c r="K22" s="450"/>
      <c r="L22" s="450"/>
      <c r="M22" s="108" t="s">
        <v>25</v>
      </c>
      <c r="N22" s="98"/>
      <c r="O22" s="98"/>
      <c r="P22" s="107" t="s">
        <v>39</v>
      </c>
      <c r="Q22" s="107"/>
      <c r="R22" s="107"/>
      <c r="S22" s="107"/>
      <c r="T22" s="450">
        <v>0</v>
      </c>
      <c r="U22" s="450"/>
      <c r="V22" s="450"/>
      <c r="W22" s="450"/>
      <c r="X22" s="450"/>
      <c r="Y22" s="108" t="s">
        <v>25</v>
      </c>
      <c r="Z22" s="98"/>
      <c r="AA22" s="105"/>
      <c r="AB22" s="75"/>
      <c r="AC22" s="89"/>
      <c r="AE22" s="433" t="s">
        <v>40</v>
      </c>
      <c r="AF22" s="434"/>
      <c r="AG22" s="434"/>
      <c r="AH22" s="434"/>
      <c r="AI22" s="434"/>
      <c r="AJ22" s="434"/>
      <c r="AK22" s="434"/>
      <c r="AL22" s="434"/>
      <c r="AM22" s="434"/>
      <c r="AN22" s="436">
        <f>SUM(I97,U97,AJ97,AV97,I144,U144,AJ144,AV144)</f>
        <v>2750000</v>
      </c>
      <c r="AO22" s="436"/>
      <c r="AP22" s="436"/>
      <c r="AQ22" s="436"/>
      <c r="AR22" s="436"/>
      <c r="AS22" s="434" t="s">
        <v>25</v>
      </c>
      <c r="AT22" s="438"/>
      <c r="AU22" s="90"/>
      <c r="AW22" s="89"/>
      <c r="BT22" s="90"/>
    </row>
    <row r="23" spans="1:72" s="76" customFormat="1" ht="19.5" customHeight="1" thickTop="1" x14ac:dyDescent="0.4">
      <c r="A23" s="75"/>
      <c r="B23" s="100"/>
      <c r="C23" s="98"/>
      <c r="D23" s="98" t="s">
        <v>41</v>
      </c>
      <c r="E23" s="98"/>
      <c r="F23" s="98"/>
      <c r="G23" s="98"/>
      <c r="H23" s="468">
        <f>IF(G19="","",I90)</f>
        <v>850000</v>
      </c>
      <c r="I23" s="468"/>
      <c r="J23" s="468"/>
      <c r="K23" s="468"/>
      <c r="L23" s="468"/>
      <c r="M23" s="106" t="s">
        <v>25</v>
      </c>
      <c r="N23" s="98"/>
      <c r="O23" s="98"/>
      <c r="P23" s="98" t="s">
        <v>41</v>
      </c>
      <c r="Q23" s="98"/>
      <c r="R23" s="98"/>
      <c r="S23" s="98"/>
      <c r="T23" s="468">
        <f>IF(S19="","",U90)</f>
        <v>0</v>
      </c>
      <c r="U23" s="468"/>
      <c r="V23" s="468"/>
      <c r="W23" s="468"/>
      <c r="X23" s="468"/>
      <c r="Y23" s="106" t="s">
        <v>25</v>
      </c>
      <c r="Z23" s="98"/>
      <c r="AA23" s="105"/>
      <c r="AB23" s="75"/>
      <c r="AC23" s="89"/>
      <c r="AE23" s="451"/>
      <c r="AF23" s="452"/>
      <c r="AG23" s="452"/>
      <c r="AH23" s="452"/>
      <c r="AI23" s="452"/>
      <c r="AJ23" s="452"/>
      <c r="AK23" s="452"/>
      <c r="AL23" s="452"/>
      <c r="AM23" s="452"/>
      <c r="AN23" s="453"/>
      <c r="AO23" s="453"/>
      <c r="AP23" s="453"/>
      <c r="AQ23" s="453"/>
      <c r="AR23" s="453"/>
      <c r="AS23" s="452"/>
      <c r="AT23" s="454"/>
      <c r="AU23" s="90"/>
      <c r="AW23" s="89"/>
      <c r="AX23" s="82" t="s">
        <v>0</v>
      </c>
      <c r="AY23" s="82" t="s">
        <v>42</v>
      </c>
      <c r="AZ23" s="97"/>
      <c r="BA23" s="97"/>
      <c r="BB23" s="97"/>
      <c r="BC23" s="97"/>
      <c r="BD23" s="97"/>
      <c r="BE23" s="97"/>
      <c r="BF23" s="97"/>
      <c r="BG23" s="97"/>
      <c r="BH23" s="97"/>
      <c r="BT23" s="90"/>
    </row>
    <row r="24" spans="1:72" s="76" customFormat="1" ht="11.25" customHeight="1" x14ac:dyDescent="0.4">
      <c r="A24" s="75"/>
      <c r="B24" s="100"/>
      <c r="C24" s="98"/>
      <c r="D24" s="98"/>
      <c r="E24" s="98"/>
      <c r="F24" s="98"/>
      <c r="G24" s="98"/>
      <c r="H24" s="98"/>
      <c r="I24" s="98"/>
      <c r="J24" s="98"/>
      <c r="K24" s="98"/>
      <c r="L24" s="98"/>
      <c r="M24" s="98"/>
      <c r="N24" s="98"/>
      <c r="O24" s="98"/>
      <c r="P24" s="98"/>
      <c r="Q24" s="98"/>
      <c r="R24" s="98"/>
      <c r="S24" s="98"/>
      <c r="T24" s="98"/>
      <c r="U24" s="98"/>
      <c r="V24" s="98"/>
      <c r="W24" s="98"/>
      <c r="X24" s="98"/>
      <c r="Y24" s="98"/>
      <c r="Z24" s="98"/>
      <c r="AA24" s="105"/>
      <c r="AB24" s="75"/>
      <c r="AC24" s="89"/>
      <c r="AK24" s="469" t="s">
        <v>43</v>
      </c>
      <c r="AL24" s="469" t="str">
        <f>IF(AP9=0,"-",IF(AN22&lt;=BM30,"７割軽減が適用になります。",IF(AN22&lt;=BM33,"５割軽減が適用になります。",IF(AN22&lt;=BM35,"２割軽減が適用になります。","軽減の適用はありません。"))))</f>
        <v>２割軽減が適用になります。</v>
      </c>
      <c r="AM24" s="469"/>
      <c r="AN24" s="469"/>
      <c r="AO24" s="469"/>
      <c r="AP24" s="469"/>
      <c r="AQ24" s="469"/>
      <c r="AR24" s="469"/>
      <c r="AS24" s="469"/>
      <c r="AT24" s="469" t="s">
        <v>44</v>
      </c>
      <c r="AU24" s="90"/>
      <c r="AW24" s="89"/>
      <c r="AY24" s="349" t="s">
        <v>45</v>
      </c>
      <c r="AZ24" s="349"/>
      <c r="BA24" s="349"/>
      <c r="BB24" s="349"/>
      <c r="BC24" s="349"/>
      <c r="BD24" s="349"/>
      <c r="BE24" s="349"/>
      <c r="BF24" s="349"/>
      <c r="BG24" s="349"/>
      <c r="BH24" s="349"/>
      <c r="BI24" s="349"/>
      <c r="BJ24" s="349"/>
      <c r="BK24" s="349"/>
      <c r="BL24" s="349"/>
      <c r="BM24" s="349"/>
      <c r="BN24" s="349"/>
      <c r="BO24" s="349"/>
      <c r="BP24" s="349"/>
      <c r="BQ24" s="349"/>
      <c r="BR24" s="349"/>
      <c r="BS24" s="349"/>
      <c r="BT24" s="90"/>
    </row>
    <row r="25" spans="1:72" s="76" customFormat="1" ht="19.5" customHeight="1" x14ac:dyDescent="0.4">
      <c r="A25" s="75"/>
      <c r="B25" s="100"/>
      <c r="C25" s="98" t="s">
        <v>46</v>
      </c>
      <c r="D25" s="98"/>
      <c r="E25" s="98"/>
      <c r="F25" s="98"/>
      <c r="G25" s="439" t="s">
        <v>107</v>
      </c>
      <c r="H25" s="439"/>
      <c r="I25" s="439"/>
      <c r="J25" s="439"/>
      <c r="K25" s="439"/>
      <c r="L25" s="439"/>
      <c r="M25" s="439"/>
      <c r="N25" s="98"/>
      <c r="O25" s="98" t="s">
        <v>47</v>
      </c>
      <c r="P25" s="98"/>
      <c r="Q25" s="98"/>
      <c r="R25" s="98"/>
      <c r="S25" s="439" t="s">
        <v>111</v>
      </c>
      <c r="T25" s="439"/>
      <c r="U25" s="439"/>
      <c r="V25" s="439"/>
      <c r="W25" s="439"/>
      <c r="X25" s="439"/>
      <c r="Y25" s="439"/>
      <c r="Z25" s="98"/>
      <c r="AA25" s="105"/>
      <c r="AB25" s="75"/>
      <c r="AC25" s="89"/>
      <c r="AK25" s="470"/>
      <c r="AL25" s="470"/>
      <c r="AM25" s="470"/>
      <c r="AN25" s="470"/>
      <c r="AO25" s="470"/>
      <c r="AP25" s="470"/>
      <c r="AQ25" s="470"/>
      <c r="AR25" s="470"/>
      <c r="AS25" s="470"/>
      <c r="AT25" s="470"/>
      <c r="AU25" s="90"/>
      <c r="AW25" s="8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90"/>
    </row>
    <row r="26" spans="1:72" s="76" customFormat="1" ht="19.5" customHeight="1" x14ac:dyDescent="0.4">
      <c r="A26" s="75"/>
      <c r="B26" s="100"/>
      <c r="C26" s="98"/>
      <c r="D26" s="98" t="s">
        <v>32</v>
      </c>
      <c r="E26" s="98"/>
      <c r="F26" s="98"/>
      <c r="G26" s="98"/>
      <c r="H26" s="440">
        <v>1000000</v>
      </c>
      <c r="I26" s="440"/>
      <c r="J26" s="440"/>
      <c r="K26" s="440"/>
      <c r="L26" s="440"/>
      <c r="M26" s="106" t="s">
        <v>25</v>
      </c>
      <c r="N26" s="98"/>
      <c r="O26" s="98"/>
      <c r="P26" s="98" t="s">
        <v>32</v>
      </c>
      <c r="Q26" s="98"/>
      <c r="R26" s="98"/>
      <c r="S26" s="98"/>
      <c r="T26" s="440">
        <v>1300000</v>
      </c>
      <c r="U26" s="440"/>
      <c r="V26" s="440"/>
      <c r="W26" s="440"/>
      <c r="X26" s="440"/>
      <c r="Y26" s="106" t="s">
        <v>25</v>
      </c>
      <c r="Z26" s="98"/>
      <c r="AA26" s="105"/>
      <c r="AB26" s="75"/>
      <c r="AC26" s="89"/>
      <c r="AD26" s="109" t="s">
        <v>48</v>
      </c>
      <c r="AE26" s="110"/>
      <c r="AF26" s="110"/>
      <c r="AG26" s="110"/>
      <c r="AH26" s="110"/>
      <c r="AK26" s="111"/>
      <c r="AL26" s="111"/>
      <c r="AM26" s="111"/>
      <c r="AN26" s="111"/>
      <c r="AO26" s="111"/>
      <c r="AP26" s="111"/>
      <c r="AQ26" s="111"/>
      <c r="AR26" s="111"/>
      <c r="AU26" s="90"/>
      <c r="AW26" s="89"/>
      <c r="BR26" s="110"/>
      <c r="BS26" s="110"/>
      <c r="BT26" s="90"/>
    </row>
    <row r="27" spans="1:72" s="76" customFormat="1" ht="19.5" customHeight="1" x14ac:dyDescent="0.4">
      <c r="A27" s="75"/>
      <c r="B27" s="100"/>
      <c r="C27" s="98"/>
      <c r="D27" s="98" t="s">
        <v>38</v>
      </c>
      <c r="E27" s="98"/>
      <c r="F27" s="98"/>
      <c r="G27" s="98"/>
      <c r="H27" s="440">
        <v>0</v>
      </c>
      <c r="I27" s="440"/>
      <c r="J27" s="440"/>
      <c r="K27" s="440"/>
      <c r="L27" s="440"/>
      <c r="M27" s="106" t="s">
        <v>25</v>
      </c>
      <c r="N27" s="98"/>
      <c r="O27" s="98"/>
      <c r="P27" s="98" t="s">
        <v>38</v>
      </c>
      <c r="Q27" s="98"/>
      <c r="R27" s="98"/>
      <c r="S27" s="98"/>
      <c r="T27" s="440">
        <v>500000</v>
      </c>
      <c r="U27" s="440"/>
      <c r="V27" s="440"/>
      <c r="W27" s="440"/>
      <c r="X27" s="440"/>
      <c r="Y27" s="106" t="s">
        <v>25</v>
      </c>
      <c r="Z27" s="98"/>
      <c r="AA27" s="105"/>
      <c r="AB27" s="75"/>
      <c r="AC27" s="89"/>
      <c r="AD27" s="455" t="s">
        <v>49</v>
      </c>
      <c r="AE27" s="455"/>
      <c r="AF27" s="455"/>
      <c r="AG27" s="455"/>
      <c r="AH27" s="455"/>
      <c r="AI27" s="455"/>
      <c r="AJ27" s="455"/>
      <c r="AK27" s="455"/>
      <c r="AL27" s="455"/>
      <c r="AM27" s="455"/>
      <c r="AN27" s="455"/>
      <c r="AO27" s="455"/>
      <c r="AP27" s="455"/>
      <c r="AQ27" s="455"/>
      <c r="AR27" s="455"/>
      <c r="AS27" s="455"/>
      <c r="AT27" s="455"/>
      <c r="AU27" s="90"/>
      <c r="AW27" s="89"/>
      <c r="AX27" s="456" t="s">
        <v>50</v>
      </c>
      <c r="AY27" s="457"/>
      <c r="AZ27" s="457"/>
      <c r="BA27" s="458"/>
      <c r="BB27" s="456" t="s">
        <v>51</v>
      </c>
      <c r="BC27" s="457"/>
      <c r="BD27" s="457"/>
      <c r="BE27" s="457"/>
      <c r="BF27" s="457"/>
      <c r="BG27" s="457"/>
      <c r="BH27" s="457"/>
      <c r="BI27" s="457"/>
      <c r="BJ27" s="457"/>
      <c r="BK27" s="457"/>
      <c r="BL27" s="458"/>
      <c r="BM27" s="471" t="s">
        <v>52</v>
      </c>
      <c r="BN27" s="472"/>
      <c r="BO27" s="472"/>
      <c r="BP27" s="472"/>
      <c r="BQ27" s="472"/>
      <c r="BR27" s="472"/>
      <c r="BS27" s="473"/>
      <c r="BT27" s="90"/>
    </row>
    <row r="28" spans="1:72" s="76" customFormat="1" ht="19.5" customHeight="1" thickBot="1" x14ac:dyDescent="0.45">
      <c r="A28" s="75"/>
      <c r="B28" s="100"/>
      <c r="C28" s="98"/>
      <c r="D28" s="107" t="s">
        <v>39</v>
      </c>
      <c r="E28" s="107"/>
      <c r="F28" s="107"/>
      <c r="G28" s="107"/>
      <c r="H28" s="450">
        <v>0</v>
      </c>
      <c r="I28" s="450"/>
      <c r="J28" s="450"/>
      <c r="K28" s="450"/>
      <c r="L28" s="450"/>
      <c r="M28" s="108" t="s">
        <v>25</v>
      </c>
      <c r="N28" s="98"/>
      <c r="O28" s="98"/>
      <c r="P28" s="107" t="s">
        <v>39</v>
      </c>
      <c r="Q28" s="107"/>
      <c r="R28" s="107"/>
      <c r="S28" s="107"/>
      <c r="T28" s="450">
        <v>0</v>
      </c>
      <c r="U28" s="450"/>
      <c r="V28" s="450"/>
      <c r="W28" s="450"/>
      <c r="X28" s="450"/>
      <c r="Y28" s="108" t="s">
        <v>25</v>
      </c>
      <c r="Z28" s="98"/>
      <c r="AA28" s="105"/>
      <c r="AC28" s="89"/>
      <c r="AD28" s="455"/>
      <c r="AE28" s="455"/>
      <c r="AF28" s="455"/>
      <c r="AG28" s="455"/>
      <c r="AH28" s="455"/>
      <c r="AI28" s="455"/>
      <c r="AJ28" s="455"/>
      <c r="AK28" s="455"/>
      <c r="AL28" s="455"/>
      <c r="AM28" s="455"/>
      <c r="AN28" s="455"/>
      <c r="AO28" s="455"/>
      <c r="AP28" s="455"/>
      <c r="AQ28" s="455"/>
      <c r="AR28" s="455"/>
      <c r="AS28" s="455"/>
      <c r="AT28" s="455"/>
      <c r="AU28" s="90"/>
      <c r="AW28" s="89"/>
      <c r="AX28" s="441"/>
      <c r="AY28" s="442"/>
      <c r="AZ28" s="442"/>
      <c r="BA28" s="443"/>
      <c r="BB28" s="441"/>
      <c r="BC28" s="442"/>
      <c r="BD28" s="442"/>
      <c r="BE28" s="442"/>
      <c r="BF28" s="442"/>
      <c r="BG28" s="442"/>
      <c r="BH28" s="442"/>
      <c r="BI28" s="442"/>
      <c r="BJ28" s="442"/>
      <c r="BK28" s="442"/>
      <c r="BL28" s="443"/>
      <c r="BM28" s="474"/>
      <c r="BN28" s="475"/>
      <c r="BO28" s="475"/>
      <c r="BP28" s="475"/>
      <c r="BQ28" s="475"/>
      <c r="BR28" s="475"/>
      <c r="BS28" s="476"/>
      <c r="BT28" s="90"/>
    </row>
    <row r="29" spans="1:72" s="76" customFormat="1" ht="7.5" customHeight="1" thickTop="1" x14ac:dyDescent="0.4">
      <c r="A29" s="75"/>
      <c r="B29" s="100"/>
      <c r="C29" s="98"/>
      <c r="D29" s="480" t="s">
        <v>41</v>
      </c>
      <c r="E29" s="480"/>
      <c r="F29" s="480"/>
      <c r="G29" s="480"/>
      <c r="H29" s="482">
        <f>IF(G25="","",AJ90)</f>
        <v>450000</v>
      </c>
      <c r="I29" s="482"/>
      <c r="J29" s="482"/>
      <c r="K29" s="482"/>
      <c r="L29" s="482"/>
      <c r="M29" s="483" t="s">
        <v>25</v>
      </c>
      <c r="N29" s="98"/>
      <c r="O29" s="98"/>
      <c r="P29" s="480" t="s">
        <v>41</v>
      </c>
      <c r="Q29" s="480"/>
      <c r="R29" s="480"/>
      <c r="S29" s="480"/>
      <c r="T29" s="482">
        <f>IF(S25="","",AV90)</f>
        <v>750000</v>
      </c>
      <c r="U29" s="482"/>
      <c r="V29" s="482"/>
      <c r="W29" s="482"/>
      <c r="X29" s="482"/>
      <c r="Y29" s="483" t="s">
        <v>25</v>
      </c>
      <c r="Z29" s="98"/>
      <c r="AA29" s="105"/>
      <c r="AC29" s="89"/>
      <c r="AD29" s="455"/>
      <c r="AE29" s="455"/>
      <c r="AF29" s="455"/>
      <c r="AG29" s="455"/>
      <c r="AH29" s="455"/>
      <c r="AI29" s="455"/>
      <c r="AJ29" s="455"/>
      <c r="AK29" s="455"/>
      <c r="AL29" s="455"/>
      <c r="AM29" s="455"/>
      <c r="AN29" s="455"/>
      <c r="AO29" s="455"/>
      <c r="AP29" s="455"/>
      <c r="AQ29" s="455"/>
      <c r="AR29" s="455"/>
      <c r="AS29" s="455"/>
      <c r="AT29" s="455"/>
      <c r="AU29" s="90"/>
      <c r="AW29" s="89"/>
      <c r="AX29" s="444"/>
      <c r="AY29" s="445"/>
      <c r="AZ29" s="445"/>
      <c r="BA29" s="446"/>
      <c r="BB29" s="444"/>
      <c r="BC29" s="445"/>
      <c r="BD29" s="445"/>
      <c r="BE29" s="445"/>
      <c r="BF29" s="445"/>
      <c r="BG29" s="445"/>
      <c r="BH29" s="445"/>
      <c r="BI29" s="445"/>
      <c r="BJ29" s="445"/>
      <c r="BK29" s="445"/>
      <c r="BL29" s="446"/>
      <c r="BM29" s="477"/>
      <c r="BN29" s="478"/>
      <c r="BO29" s="478"/>
      <c r="BP29" s="478"/>
      <c r="BQ29" s="478"/>
      <c r="BR29" s="478"/>
      <c r="BS29" s="479"/>
      <c r="BT29" s="90"/>
    </row>
    <row r="30" spans="1:72" s="76" customFormat="1" ht="11.25" customHeight="1" x14ac:dyDescent="0.4">
      <c r="A30" s="75"/>
      <c r="B30" s="100"/>
      <c r="C30" s="98"/>
      <c r="D30" s="481"/>
      <c r="E30" s="481"/>
      <c r="F30" s="481"/>
      <c r="G30" s="481"/>
      <c r="H30" s="468">
        <f t="shared" ref="H30" si="0">SUM(H27:L29)</f>
        <v>450000</v>
      </c>
      <c r="I30" s="468"/>
      <c r="J30" s="468"/>
      <c r="K30" s="468"/>
      <c r="L30" s="468"/>
      <c r="M30" s="484"/>
      <c r="N30" s="98"/>
      <c r="O30" s="98"/>
      <c r="P30" s="481"/>
      <c r="Q30" s="481"/>
      <c r="R30" s="481"/>
      <c r="S30" s="481"/>
      <c r="T30" s="468">
        <f t="shared" ref="T30" si="1">SUM(T27:X29)</f>
        <v>1250000</v>
      </c>
      <c r="U30" s="468"/>
      <c r="V30" s="468"/>
      <c r="W30" s="468"/>
      <c r="X30" s="468"/>
      <c r="Y30" s="484"/>
      <c r="Z30" s="98"/>
      <c r="AA30" s="105"/>
      <c r="AC30" s="89"/>
      <c r="AD30" s="455"/>
      <c r="AE30" s="455"/>
      <c r="AF30" s="455"/>
      <c r="AG30" s="455"/>
      <c r="AH30" s="455"/>
      <c r="AI30" s="455"/>
      <c r="AJ30" s="455"/>
      <c r="AK30" s="455"/>
      <c r="AL30" s="455"/>
      <c r="AM30" s="455"/>
      <c r="AN30" s="455"/>
      <c r="AO30" s="455"/>
      <c r="AP30" s="455"/>
      <c r="AQ30" s="455"/>
      <c r="AR30" s="455"/>
      <c r="AS30" s="455"/>
      <c r="AT30" s="455"/>
      <c r="AU30" s="90"/>
      <c r="AW30" s="89"/>
      <c r="AX30" s="459" t="s">
        <v>53</v>
      </c>
      <c r="AY30" s="460"/>
      <c r="AZ30" s="460"/>
      <c r="BA30" s="461"/>
      <c r="BB30" s="485" t="s">
        <v>54</v>
      </c>
      <c r="BC30" s="486"/>
      <c r="BD30" s="486"/>
      <c r="BE30" s="486"/>
      <c r="BF30" s="486"/>
      <c r="BG30" s="486"/>
      <c r="BH30" s="486"/>
      <c r="BI30" s="486"/>
      <c r="BJ30" s="486"/>
      <c r="BK30" s="486"/>
      <c r="BL30" s="487"/>
      <c r="BM30" s="494">
        <f>IF(AP15=0,430000,430000+100000*(AP15-1))</f>
        <v>730000</v>
      </c>
      <c r="BN30" s="495"/>
      <c r="BO30" s="495"/>
      <c r="BP30" s="495"/>
      <c r="BQ30" s="495"/>
      <c r="BR30" s="495"/>
      <c r="BS30" s="496"/>
      <c r="BT30" s="90"/>
    </row>
    <row r="31" spans="1:72" s="76" customFormat="1" ht="11.25" customHeight="1" x14ac:dyDescent="0.4">
      <c r="A31" s="75"/>
      <c r="B31" s="100"/>
      <c r="C31" s="98"/>
      <c r="D31" s="98"/>
      <c r="E31" s="98"/>
      <c r="F31" s="98"/>
      <c r="G31" s="98"/>
      <c r="H31" s="98"/>
      <c r="I31" s="98"/>
      <c r="J31" s="98"/>
      <c r="K31" s="98"/>
      <c r="L31" s="98"/>
      <c r="M31" s="98"/>
      <c r="N31" s="98"/>
      <c r="O31" s="98"/>
      <c r="P31" s="98"/>
      <c r="Q31" s="98"/>
      <c r="R31" s="98"/>
      <c r="S31" s="98"/>
      <c r="T31" s="98"/>
      <c r="U31" s="98"/>
      <c r="V31" s="98"/>
      <c r="W31" s="98"/>
      <c r="X31" s="98"/>
      <c r="Y31" s="98"/>
      <c r="Z31" s="98"/>
      <c r="AA31" s="105"/>
      <c r="AC31" s="89"/>
      <c r="AD31" s="455"/>
      <c r="AE31" s="455"/>
      <c r="AF31" s="455"/>
      <c r="AG31" s="455"/>
      <c r="AH31" s="455"/>
      <c r="AI31" s="455"/>
      <c r="AJ31" s="455"/>
      <c r="AK31" s="455"/>
      <c r="AL31" s="455"/>
      <c r="AM31" s="455"/>
      <c r="AN31" s="455"/>
      <c r="AO31" s="455"/>
      <c r="AP31" s="455"/>
      <c r="AQ31" s="455"/>
      <c r="AR31" s="455"/>
      <c r="AS31" s="455"/>
      <c r="AT31" s="455"/>
      <c r="AU31" s="90"/>
      <c r="AW31" s="89"/>
      <c r="AX31" s="462"/>
      <c r="AY31" s="463"/>
      <c r="AZ31" s="463"/>
      <c r="BA31" s="464"/>
      <c r="BB31" s="491"/>
      <c r="BC31" s="492"/>
      <c r="BD31" s="492"/>
      <c r="BE31" s="492"/>
      <c r="BF31" s="492"/>
      <c r="BG31" s="492"/>
      <c r="BH31" s="492"/>
      <c r="BI31" s="492"/>
      <c r="BJ31" s="492"/>
      <c r="BK31" s="492"/>
      <c r="BL31" s="493"/>
      <c r="BM31" s="497"/>
      <c r="BN31" s="498"/>
      <c r="BO31" s="498"/>
      <c r="BP31" s="498"/>
      <c r="BQ31" s="498"/>
      <c r="BR31" s="498"/>
      <c r="BS31" s="499"/>
      <c r="BT31" s="90"/>
    </row>
    <row r="32" spans="1:72" s="76" customFormat="1" ht="18.75" customHeight="1" x14ac:dyDescent="0.4">
      <c r="A32" s="75"/>
      <c r="B32" s="100"/>
      <c r="C32" s="98" t="s">
        <v>55</v>
      </c>
      <c r="D32" s="98"/>
      <c r="E32" s="98"/>
      <c r="F32" s="98"/>
      <c r="G32" s="439" t="s">
        <v>112</v>
      </c>
      <c r="H32" s="439"/>
      <c r="I32" s="439"/>
      <c r="J32" s="439"/>
      <c r="K32" s="439"/>
      <c r="L32" s="439"/>
      <c r="M32" s="439"/>
      <c r="N32" s="98"/>
      <c r="O32" s="98" t="s">
        <v>56</v>
      </c>
      <c r="P32" s="98"/>
      <c r="Q32" s="98"/>
      <c r="R32" s="98"/>
      <c r="S32" s="439"/>
      <c r="T32" s="439"/>
      <c r="U32" s="439"/>
      <c r="V32" s="439"/>
      <c r="W32" s="439"/>
      <c r="X32" s="439"/>
      <c r="Y32" s="439"/>
      <c r="Z32" s="98"/>
      <c r="AA32" s="105"/>
      <c r="AC32" s="89"/>
      <c r="AD32" s="112"/>
      <c r="AE32" s="455" t="s">
        <v>57</v>
      </c>
      <c r="AF32" s="455"/>
      <c r="AG32" s="455"/>
      <c r="AH32" s="455"/>
      <c r="AI32" s="455"/>
      <c r="AJ32" s="455"/>
      <c r="AK32" s="455"/>
      <c r="AL32" s="455"/>
      <c r="AM32" s="455"/>
      <c r="AN32" s="455"/>
      <c r="AO32" s="455"/>
      <c r="AP32" s="455"/>
      <c r="AQ32" s="455"/>
      <c r="AR32" s="455"/>
      <c r="AS32" s="455"/>
      <c r="AT32" s="455"/>
      <c r="AU32" s="90"/>
      <c r="AW32" s="89"/>
      <c r="AX32" s="465"/>
      <c r="AY32" s="466"/>
      <c r="AZ32" s="466"/>
      <c r="BA32" s="467"/>
      <c r="BB32" s="488"/>
      <c r="BC32" s="489"/>
      <c r="BD32" s="489"/>
      <c r="BE32" s="489"/>
      <c r="BF32" s="489"/>
      <c r="BG32" s="489"/>
      <c r="BH32" s="489"/>
      <c r="BI32" s="489"/>
      <c r="BJ32" s="489"/>
      <c r="BK32" s="489"/>
      <c r="BL32" s="490"/>
      <c r="BM32" s="500"/>
      <c r="BN32" s="501"/>
      <c r="BO32" s="501"/>
      <c r="BP32" s="501"/>
      <c r="BQ32" s="501"/>
      <c r="BR32" s="501"/>
      <c r="BS32" s="502"/>
      <c r="BT32" s="90"/>
    </row>
    <row r="33" spans="1:73" s="76" customFormat="1" ht="19.5" customHeight="1" x14ac:dyDescent="0.4">
      <c r="A33" s="75"/>
      <c r="B33" s="100"/>
      <c r="C33" s="98"/>
      <c r="D33" s="98" t="s">
        <v>32</v>
      </c>
      <c r="E33" s="98"/>
      <c r="F33" s="98"/>
      <c r="G33" s="98"/>
      <c r="H33" s="440">
        <v>600000</v>
      </c>
      <c r="I33" s="440"/>
      <c r="J33" s="440"/>
      <c r="K33" s="440"/>
      <c r="L33" s="440"/>
      <c r="M33" s="106" t="s">
        <v>25</v>
      </c>
      <c r="N33" s="98"/>
      <c r="O33" s="98"/>
      <c r="P33" s="98" t="s">
        <v>32</v>
      </c>
      <c r="Q33" s="98"/>
      <c r="R33" s="98"/>
      <c r="S33" s="98"/>
      <c r="T33" s="440"/>
      <c r="U33" s="440"/>
      <c r="V33" s="440"/>
      <c r="W33" s="440"/>
      <c r="X33" s="440"/>
      <c r="Y33" s="106" t="s">
        <v>25</v>
      </c>
      <c r="Z33" s="98"/>
      <c r="AA33" s="105"/>
      <c r="AC33" s="89"/>
      <c r="AD33" s="112"/>
      <c r="AE33" s="455"/>
      <c r="AF33" s="455"/>
      <c r="AG33" s="455"/>
      <c r="AH33" s="455"/>
      <c r="AI33" s="455"/>
      <c r="AJ33" s="455"/>
      <c r="AK33" s="455"/>
      <c r="AL33" s="455"/>
      <c r="AM33" s="455"/>
      <c r="AN33" s="455"/>
      <c r="AO33" s="455"/>
      <c r="AP33" s="455"/>
      <c r="AQ33" s="455"/>
      <c r="AR33" s="455"/>
      <c r="AS33" s="455"/>
      <c r="AT33" s="455"/>
      <c r="AU33" s="90"/>
      <c r="AW33" s="89"/>
      <c r="AX33" s="459" t="s">
        <v>58</v>
      </c>
      <c r="AY33" s="460"/>
      <c r="AZ33" s="460"/>
      <c r="BA33" s="461"/>
      <c r="BB33" s="485" t="s">
        <v>113</v>
      </c>
      <c r="BC33" s="486"/>
      <c r="BD33" s="486"/>
      <c r="BE33" s="486"/>
      <c r="BF33" s="486"/>
      <c r="BG33" s="486"/>
      <c r="BH33" s="486"/>
      <c r="BI33" s="486"/>
      <c r="BJ33" s="486"/>
      <c r="BK33" s="486"/>
      <c r="BL33" s="487"/>
      <c r="BM33" s="494">
        <f>IF(AP15=0,430000+285000*AP9,430000+285000*AP9+100000*(AP15-1))</f>
        <v>2155000</v>
      </c>
      <c r="BN33" s="495"/>
      <c r="BO33" s="495"/>
      <c r="BP33" s="495"/>
      <c r="BQ33" s="495"/>
      <c r="BR33" s="495"/>
      <c r="BS33" s="496"/>
      <c r="BT33" s="90"/>
    </row>
    <row r="34" spans="1:73" s="76" customFormat="1" ht="19.5" customHeight="1" x14ac:dyDescent="0.4">
      <c r="A34" s="75"/>
      <c r="B34" s="100"/>
      <c r="C34" s="98"/>
      <c r="D34" s="98" t="s">
        <v>38</v>
      </c>
      <c r="E34" s="98"/>
      <c r="F34" s="98"/>
      <c r="G34" s="98"/>
      <c r="H34" s="440">
        <v>2000000</v>
      </c>
      <c r="I34" s="440"/>
      <c r="J34" s="440"/>
      <c r="K34" s="440"/>
      <c r="L34" s="440"/>
      <c r="M34" s="106" t="s">
        <v>25</v>
      </c>
      <c r="N34" s="98"/>
      <c r="O34" s="98"/>
      <c r="P34" s="98" t="s">
        <v>38</v>
      </c>
      <c r="Q34" s="98"/>
      <c r="R34" s="98"/>
      <c r="S34" s="98"/>
      <c r="T34" s="440"/>
      <c r="U34" s="440"/>
      <c r="V34" s="440"/>
      <c r="W34" s="440"/>
      <c r="X34" s="440"/>
      <c r="Y34" s="106" t="s">
        <v>25</v>
      </c>
      <c r="Z34" s="98"/>
      <c r="AA34" s="105"/>
      <c r="AC34" s="89"/>
      <c r="AD34" s="113"/>
      <c r="AE34" s="455"/>
      <c r="AF34" s="455"/>
      <c r="AG34" s="455"/>
      <c r="AH34" s="455"/>
      <c r="AI34" s="455"/>
      <c r="AJ34" s="455"/>
      <c r="AK34" s="455"/>
      <c r="AL34" s="455"/>
      <c r="AM34" s="455"/>
      <c r="AN34" s="455"/>
      <c r="AO34" s="455"/>
      <c r="AP34" s="455"/>
      <c r="AQ34" s="455"/>
      <c r="AR34" s="455"/>
      <c r="AS34" s="455"/>
      <c r="AT34" s="455"/>
      <c r="AU34" s="90"/>
      <c r="AW34" s="89"/>
      <c r="AX34" s="465"/>
      <c r="AY34" s="466"/>
      <c r="AZ34" s="466"/>
      <c r="BA34" s="467"/>
      <c r="BB34" s="488"/>
      <c r="BC34" s="489"/>
      <c r="BD34" s="489"/>
      <c r="BE34" s="489"/>
      <c r="BF34" s="489"/>
      <c r="BG34" s="489"/>
      <c r="BH34" s="489"/>
      <c r="BI34" s="489"/>
      <c r="BJ34" s="489"/>
      <c r="BK34" s="489"/>
      <c r="BL34" s="490"/>
      <c r="BM34" s="500"/>
      <c r="BN34" s="501"/>
      <c r="BO34" s="501"/>
      <c r="BP34" s="501"/>
      <c r="BQ34" s="501"/>
      <c r="BR34" s="501"/>
      <c r="BS34" s="502"/>
      <c r="BT34" s="90"/>
    </row>
    <row r="35" spans="1:73" s="76" customFormat="1" ht="19.5" customHeight="1" thickBot="1" x14ac:dyDescent="0.45">
      <c r="A35" s="75"/>
      <c r="B35" s="100"/>
      <c r="C35" s="98"/>
      <c r="D35" s="107" t="s">
        <v>39</v>
      </c>
      <c r="E35" s="107"/>
      <c r="F35" s="107"/>
      <c r="G35" s="107"/>
      <c r="H35" s="450">
        <v>0</v>
      </c>
      <c r="I35" s="450"/>
      <c r="J35" s="450"/>
      <c r="K35" s="450"/>
      <c r="L35" s="450"/>
      <c r="M35" s="108" t="s">
        <v>25</v>
      </c>
      <c r="N35" s="98"/>
      <c r="O35" s="98"/>
      <c r="P35" s="107" t="s">
        <v>39</v>
      </c>
      <c r="Q35" s="107"/>
      <c r="R35" s="107"/>
      <c r="S35" s="107"/>
      <c r="T35" s="450"/>
      <c r="U35" s="450"/>
      <c r="V35" s="450"/>
      <c r="W35" s="450"/>
      <c r="X35" s="450"/>
      <c r="Y35" s="108" t="s">
        <v>25</v>
      </c>
      <c r="Z35" s="98"/>
      <c r="AA35" s="105"/>
      <c r="AC35" s="89"/>
      <c r="AD35" s="96"/>
      <c r="AE35" s="455"/>
      <c r="AF35" s="455"/>
      <c r="AG35" s="455"/>
      <c r="AH35" s="455"/>
      <c r="AI35" s="455"/>
      <c r="AJ35" s="455"/>
      <c r="AK35" s="455"/>
      <c r="AL35" s="455"/>
      <c r="AM35" s="455"/>
      <c r="AN35" s="455"/>
      <c r="AO35" s="455"/>
      <c r="AP35" s="455"/>
      <c r="AQ35" s="455"/>
      <c r="AR35" s="455"/>
      <c r="AS35" s="455"/>
      <c r="AT35" s="455"/>
      <c r="AU35" s="90"/>
      <c r="AW35" s="89"/>
      <c r="AX35" s="459" t="s">
        <v>60</v>
      </c>
      <c r="AY35" s="460"/>
      <c r="AZ35" s="460"/>
      <c r="BA35" s="461"/>
      <c r="BB35" s="485" t="s">
        <v>114</v>
      </c>
      <c r="BC35" s="486"/>
      <c r="BD35" s="486"/>
      <c r="BE35" s="486"/>
      <c r="BF35" s="486"/>
      <c r="BG35" s="486"/>
      <c r="BH35" s="486"/>
      <c r="BI35" s="486"/>
      <c r="BJ35" s="486"/>
      <c r="BK35" s="486"/>
      <c r="BL35" s="487"/>
      <c r="BM35" s="494">
        <f>IF(AP15=0,430000+520000*AP9,430000+520000*AP9+100000*(AP15-1))</f>
        <v>3330000</v>
      </c>
      <c r="BN35" s="495"/>
      <c r="BO35" s="495"/>
      <c r="BP35" s="495"/>
      <c r="BQ35" s="495"/>
      <c r="BR35" s="495"/>
      <c r="BS35" s="496"/>
      <c r="BT35" s="90"/>
    </row>
    <row r="36" spans="1:73" s="76" customFormat="1" ht="19.5" customHeight="1" thickTop="1" x14ac:dyDescent="0.4">
      <c r="A36" s="75"/>
      <c r="B36" s="100"/>
      <c r="C36" s="98"/>
      <c r="D36" s="98" t="s">
        <v>41</v>
      </c>
      <c r="E36" s="98"/>
      <c r="F36" s="98"/>
      <c r="G36" s="98"/>
      <c r="H36" s="468">
        <f>IF(G32="","",I137)</f>
        <v>850000</v>
      </c>
      <c r="I36" s="468"/>
      <c r="J36" s="468"/>
      <c r="K36" s="468"/>
      <c r="L36" s="468"/>
      <c r="M36" s="106" t="s">
        <v>25</v>
      </c>
      <c r="N36" s="98"/>
      <c r="O36" s="98"/>
      <c r="P36" s="98" t="s">
        <v>41</v>
      </c>
      <c r="Q36" s="98"/>
      <c r="R36" s="98"/>
      <c r="S36" s="98"/>
      <c r="T36" s="468" t="str">
        <f>IF(S32="","",U137)</f>
        <v/>
      </c>
      <c r="U36" s="468"/>
      <c r="V36" s="468"/>
      <c r="W36" s="468"/>
      <c r="X36" s="468"/>
      <c r="Y36" s="106" t="s">
        <v>25</v>
      </c>
      <c r="Z36" s="98"/>
      <c r="AA36" s="105"/>
      <c r="AC36" s="89"/>
      <c r="AD36" s="96"/>
      <c r="AE36" s="455"/>
      <c r="AF36" s="455"/>
      <c r="AG36" s="455"/>
      <c r="AH36" s="455"/>
      <c r="AI36" s="455"/>
      <c r="AJ36" s="455"/>
      <c r="AK36" s="455"/>
      <c r="AL36" s="455"/>
      <c r="AM36" s="455"/>
      <c r="AN36" s="455"/>
      <c r="AO36" s="455"/>
      <c r="AP36" s="455"/>
      <c r="AQ36" s="455"/>
      <c r="AR36" s="455"/>
      <c r="AS36" s="455"/>
      <c r="AT36" s="455"/>
      <c r="AU36" s="90"/>
      <c r="AW36" s="89"/>
      <c r="AX36" s="465"/>
      <c r="AY36" s="466"/>
      <c r="AZ36" s="466"/>
      <c r="BA36" s="467"/>
      <c r="BB36" s="488"/>
      <c r="BC36" s="489"/>
      <c r="BD36" s="489"/>
      <c r="BE36" s="489"/>
      <c r="BF36" s="489"/>
      <c r="BG36" s="489"/>
      <c r="BH36" s="489"/>
      <c r="BI36" s="489"/>
      <c r="BJ36" s="489"/>
      <c r="BK36" s="489"/>
      <c r="BL36" s="490"/>
      <c r="BM36" s="500"/>
      <c r="BN36" s="501"/>
      <c r="BO36" s="501"/>
      <c r="BP36" s="501"/>
      <c r="BQ36" s="501"/>
      <c r="BR36" s="501"/>
      <c r="BS36" s="502"/>
      <c r="BT36" s="90"/>
    </row>
    <row r="37" spans="1:73" s="76" customFormat="1" ht="11.25" customHeight="1" x14ac:dyDescent="0.4">
      <c r="A37" s="75"/>
      <c r="B37" s="114"/>
      <c r="C37" s="98"/>
      <c r="D37" s="98"/>
      <c r="E37" s="98"/>
      <c r="F37" s="98"/>
      <c r="G37" s="98"/>
      <c r="H37" s="115"/>
      <c r="I37" s="98"/>
      <c r="J37" s="98"/>
      <c r="K37" s="98"/>
      <c r="L37" s="98"/>
      <c r="M37" s="98"/>
      <c r="N37" s="98"/>
      <c r="O37" s="98"/>
      <c r="P37" s="98"/>
      <c r="Q37" s="98"/>
      <c r="R37" s="98"/>
      <c r="S37" s="98"/>
      <c r="T37" s="98"/>
      <c r="U37" s="98"/>
      <c r="V37" s="98"/>
      <c r="W37" s="98"/>
      <c r="X37" s="98"/>
      <c r="Y37" s="98"/>
      <c r="Z37" s="98"/>
      <c r="AA37" s="105"/>
      <c r="AC37" s="89"/>
      <c r="AD37" s="116"/>
      <c r="AE37" s="455"/>
      <c r="AF37" s="455"/>
      <c r="AG37" s="455"/>
      <c r="AH37" s="455"/>
      <c r="AI37" s="455"/>
      <c r="AJ37" s="455"/>
      <c r="AK37" s="455"/>
      <c r="AL37" s="455"/>
      <c r="AM37" s="455"/>
      <c r="AN37" s="455"/>
      <c r="AO37" s="455"/>
      <c r="AP37" s="455"/>
      <c r="AQ37" s="455"/>
      <c r="AR37" s="455"/>
      <c r="AS37" s="455"/>
      <c r="AT37" s="455"/>
      <c r="AU37" s="117"/>
      <c r="AW37" s="89"/>
      <c r="AX37" s="110"/>
      <c r="AY37" s="110"/>
      <c r="AZ37" s="110"/>
      <c r="BA37" s="110"/>
      <c r="BB37" s="118"/>
      <c r="BC37" s="118"/>
      <c r="BD37" s="118"/>
      <c r="BE37" s="118"/>
      <c r="BF37" s="118"/>
      <c r="BG37" s="118"/>
      <c r="BH37" s="118"/>
      <c r="BI37" s="118"/>
      <c r="BJ37" s="118"/>
      <c r="BK37" s="118"/>
      <c r="BL37" s="118"/>
      <c r="BM37" s="118"/>
      <c r="BN37" s="118"/>
      <c r="BO37" s="118"/>
      <c r="BP37" s="118"/>
      <c r="BQ37" s="118"/>
      <c r="BR37" s="118"/>
      <c r="BS37" s="118"/>
      <c r="BT37" s="90"/>
    </row>
    <row r="38" spans="1:73" s="76" customFormat="1" ht="18.75" customHeight="1" x14ac:dyDescent="0.4">
      <c r="A38" s="75"/>
      <c r="B38" s="114"/>
      <c r="C38" s="98" t="s">
        <v>62</v>
      </c>
      <c r="D38" s="98"/>
      <c r="E38" s="98"/>
      <c r="F38" s="98"/>
      <c r="G38" s="439"/>
      <c r="H38" s="439"/>
      <c r="I38" s="439"/>
      <c r="J38" s="439"/>
      <c r="K38" s="439"/>
      <c r="L38" s="439"/>
      <c r="M38" s="439"/>
      <c r="N38" s="98"/>
      <c r="O38" s="98" t="s">
        <v>63</v>
      </c>
      <c r="P38" s="98"/>
      <c r="Q38" s="98"/>
      <c r="R38" s="98"/>
      <c r="S38" s="439"/>
      <c r="T38" s="439"/>
      <c r="U38" s="439"/>
      <c r="V38" s="439"/>
      <c r="W38" s="439"/>
      <c r="X38" s="439"/>
      <c r="Y38" s="439"/>
      <c r="Z38" s="98"/>
      <c r="AA38" s="105"/>
      <c r="AC38" s="89"/>
      <c r="AE38" s="455"/>
      <c r="AF38" s="455"/>
      <c r="AG38" s="455"/>
      <c r="AH38" s="455"/>
      <c r="AI38" s="455"/>
      <c r="AJ38" s="455"/>
      <c r="AK38" s="455"/>
      <c r="AL38" s="455"/>
      <c r="AM38" s="455"/>
      <c r="AN38" s="455"/>
      <c r="AO38" s="455"/>
      <c r="AP38" s="455"/>
      <c r="AQ38" s="455"/>
      <c r="AR38" s="455"/>
      <c r="AS38" s="455"/>
      <c r="AT38" s="455"/>
      <c r="AU38" s="117"/>
      <c r="AW38" s="89"/>
      <c r="AX38" s="503" t="s">
        <v>64</v>
      </c>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90"/>
    </row>
    <row r="39" spans="1:73" s="76" customFormat="1" ht="19.5" customHeight="1" x14ac:dyDescent="0.4">
      <c r="A39" s="75"/>
      <c r="B39" s="114"/>
      <c r="C39" s="98"/>
      <c r="D39" s="98" t="s">
        <v>32</v>
      </c>
      <c r="E39" s="98"/>
      <c r="F39" s="98"/>
      <c r="G39" s="98"/>
      <c r="H39" s="440"/>
      <c r="I39" s="440"/>
      <c r="J39" s="440"/>
      <c r="K39" s="440"/>
      <c r="L39" s="440"/>
      <c r="M39" s="106" t="s">
        <v>25</v>
      </c>
      <c r="N39" s="98"/>
      <c r="O39" s="98"/>
      <c r="P39" s="98" t="s">
        <v>32</v>
      </c>
      <c r="Q39" s="98"/>
      <c r="R39" s="98"/>
      <c r="S39" s="98"/>
      <c r="T39" s="440"/>
      <c r="U39" s="440"/>
      <c r="V39" s="440"/>
      <c r="W39" s="440"/>
      <c r="X39" s="440"/>
      <c r="Y39" s="106" t="s">
        <v>25</v>
      </c>
      <c r="Z39" s="98"/>
      <c r="AA39" s="105"/>
      <c r="AC39" s="89"/>
      <c r="AD39" s="116"/>
      <c r="AU39" s="117"/>
      <c r="AW39" s="89"/>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90"/>
    </row>
    <row r="40" spans="1:73" s="76" customFormat="1" ht="19.5" customHeight="1" x14ac:dyDescent="0.4">
      <c r="A40" s="75"/>
      <c r="B40" s="114"/>
      <c r="C40" s="98"/>
      <c r="D40" s="98" t="s">
        <v>38</v>
      </c>
      <c r="E40" s="98"/>
      <c r="F40" s="98"/>
      <c r="G40" s="98"/>
      <c r="H40" s="440"/>
      <c r="I40" s="440"/>
      <c r="J40" s="440"/>
      <c r="K40" s="440"/>
      <c r="L40" s="440"/>
      <c r="M40" s="106" t="s">
        <v>25</v>
      </c>
      <c r="N40" s="98"/>
      <c r="O40" s="98"/>
      <c r="P40" s="98" t="s">
        <v>38</v>
      </c>
      <c r="Q40" s="98"/>
      <c r="R40" s="98"/>
      <c r="S40" s="98"/>
      <c r="T40" s="440"/>
      <c r="U40" s="440"/>
      <c r="V40" s="440"/>
      <c r="W40" s="440"/>
      <c r="X40" s="440"/>
      <c r="Y40" s="106" t="s">
        <v>25</v>
      </c>
      <c r="Z40" s="98"/>
      <c r="AA40" s="105"/>
      <c r="AC40" s="89"/>
      <c r="AD40" s="97" t="s">
        <v>0</v>
      </c>
      <c r="AE40" s="97" t="s">
        <v>65</v>
      </c>
      <c r="AF40" s="119"/>
      <c r="AG40" s="119"/>
      <c r="AH40" s="119"/>
      <c r="AI40" s="119"/>
      <c r="AJ40" s="119"/>
      <c r="AK40" s="119"/>
      <c r="AL40" s="119"/>
      <c r="AM40" s="119"/>
      <c r="AN40" s="119"/>
      <c r="AO40" s="119"/>
      <c r="AP40" s="119"/>
      <c r="AQ40" s="119"/>
      <c r="AR40" s="119"/>
      <c r="AS40" s="119"/>
      <c r="AT40" s="119"/>
      <c r="AU40" s="117"/>
      <c r="AW40" s="89"/>
      <c r="AX40" s="503"/>
      <c r="AY40" s="503"/>
      <c r="AZ40" s="503"/>
      <c r="BA40" s="503"/>
      <c r="BB40" s="503"/>
      <c r="BC40" s="503"/>
      <c r="BD40" s="503"/>
      <c r="BE40" s="503"/>
      <c r="BF40" s="503"/>
      <c r="BG40" s="503"/>
      <c r="BH40" s="503"/>
      <c r="BI40" s="503"/>
      <c r="BJ40" s="503"/>
      <c r="BK40" s="503"/>
      <c r="BL40" s="503"/>
      <c r="BM40" s="503"/>
      <c r="BN40" s="503"/>
      <c r="BO40" s="503"/>
      <c r="BP40" s="503"/>
      <c r="BQ40" s="503"/>
      <c r="BR40" s="503"/>
      <c r="BS40" s="503"/>
      <c r="BT40" s="90"/>
    </row>
    <row r="41" spans="1:73" s="76" customFormat="1" ht="19.5" customHeight="1" thickBot="1" x14ac:dyDescent="0.45">
      <c r="A41" s="75"/>
      <c r="B41" s="114"/>
      <c r="C41" s="98"/>
      <c r="D41" s="107" t="s">
        <v>39</v>
      </c>
      <c r="E41" s="107"/>
      <c r="F41" s="107"/>
      <c r="G41" s="107"/>
      <c r="H41" s="450"/>
      <c r="I41" s="450"/>
      <c r="J41" s="450"/>
      <c r="K41" s="450"/>
      <c r="L41" s="450"/>
      <c r="M41" s="108" t="s">
        <v>25</v>
      </c>
      <c r="N41" s="98"/>
      <c r="O41" s="98"/>
      <c r="P41" s="107" t="s">
        <v>39</v>
      </c>
      <c r="Q41" s="107"/>
      <c r="R41" s="107"/>
      <c r="S41" s="107"/>
      <c r="T41" s="450"/>
      <c r="U41" s="450"/>
      <c r="V41" s="450"/>
      <c r="W41" s="450"/>
      <c r="X41" s="450"/>
      <c r="Y41" s="108" t="s">
        <v>25</v>
      </c>
      <c r="Z41" s="98"/>
      <c r="AA41" s="120"/>
      <c r="AC41" s="89"/>
      <c r="AD41" s="506" t="s">
        <v>66</v>
      </c>
      <c r="AE41" s="507" t="s">
        <v>67</v>
      </c>
      <c r="AF41" s="507"/>
      <c r="AG41" s="507"/>
      <c r="AH41" s="507"/>
      <c r="AI41" s="507"/>
      <c r="AJ41" s="507"/>
      <c r="AK41" s="507"/>
      <c r="AL41" s="507"/>
      <c r="AM41" s="508">
        <f>MIN(630000,IF(AP9=0,0,IF(AL24="７割軽減が適用になります。",ROUNDDOWN((AN18*0.077)+26400*(AP12+AP13+AP14)*0.3+26400*AP11*0.3*0.5+20000*0.3,-1),IF(AL24="５割軽減が適用になります。",ROUNDDOWN((AN18*0.077)+26400*(AP12+AP13+AP14)*0.5+26400*AP11*0.5*0.5+20000*0.5,-1),IF(AL24="２割軽減が適用になります。",ROUNDDOWN((AN18*0.077)+26400*(AP12+AP13+AP14)*0.8+26400*AP11*0.8*0.5+20000*0.8,-1),IF(AL24="軽減の適用はありません。",ROUNDDOWN((AN18*0.077)+26400*(AP12+AP13+AP14)+26400*AP11*0.5+20000,-1),""))))))</f>
        <v>201900</v>
      </c>
      <c r="AN41" s="509"/>
      <c r="AO41" s="509"/>
      <c r="AP41" s="509"/>
      <c r="AQ41" s="509"/>
      <c r="AR41" s="509"/>
      <c r="AS41" s="509"/>
      <c r="AT41" s="512" t="s">
        <v>25</v>
      </c>
      <c r="AU41" s="117"/>
      <c r="AW41" s="8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90"/>
    </row>
    <row r="42" spans="1:73" ht="19.5" customHeight="1" thickTop="1" x14ac:dyDescent="0.4">
      <c r="B42" s="114"/>
      <c r="C42" s="98"/>
      <c r="D42" s="98" t="s">
        <v>41</v>
      </c>
      <c r="E42" s="98"/>
      <c r="F42" s="98"/>
      <c r="G42" s="98"/>
      <c r="H42" s="468" t="str">
        <f>IF(G38="","",AJ137)</f>
        <v/>
      </c>
      <c r="I42" s="468"/>
      <c r="J42" s="468"/>
      <c r="K42" s="468"/>
      <c r="L42" s="468"/>
      <c r="M42" s="106" t="s">
        <v>25</v>
      </c>
      <c r="N42" s="98"/>
      <c r="O42" s="98"/>
      <c r="P42" s="98" t="s">
        <v>41</v>
      </c>
      <c r="Q42" s="98"/>
      <c r="R42" s="98"/>
      <c r="S42" s="98"/>
      <c r="T42" s="468" t="str">
        <f>IF(S38="","",AV137)</f>
        <v/>
      </c>
      <c r="U42" s="468"/>
      <c r="V42" s="468"/>
      <c r="W42" s="468"/>
      <c r="X42" s="468"/>
      <c r="Y42" s="106" t="s">
        <v>25</v>
      </c>
      <c r="Z42" s="98"/>
      <c r="AA42" s="121"/>
      <c r="AB42" s="76"/>
      <c r="AC42" s="89"/>
      <c r="AD42" s="506"/>
      <c r="AE42" s="507"/>
      <c r="AF42" s="507"/>
      <c r="AG42" s="507"/>
      <c r="AH42" s="507"/>
      <c r="AI42" s="507"/>
      <c r="AJ42" s="507"/>
      <c r="AK42" s="507"/>
      <c r="AL42" s="507"/>
      <c r="AM42" s="510"/>
      <c r="AN42" s="511"/>
      <c r="AO42" s="511"/>
      <c r="AP42" s="511"/>
      <c r="AQ42" s="511"/>
      <c r="AR42" s="511"/>
      <c r="AS42" s="511"/>
      <c r="AT42" s="512"/>
      <c r="AU42" s="117"/>
      <c r="AW42" s="89"/>
      <c r="AX42" s="122"/>
      <c r="AY42" s="122"/>
      <c r="AZ42" s="122"/>
      <c r="BA42" s="122"/>
      <c r="BB42" s="122"/>
      <c r="BC42" s="122"/>
      <c r="BD42" s="122"/>
      <c r="BE42" s="122"/>
      <c r="BF42" s="123"/>
      <c r="BG42" s="123"/>
      <c r="BH42" s="123"/>
      <c r="BI42" s="123"/>
      <c r="BJ42" s="123"/>
      <c r="BK42" s="123"/>
      <c r="BL42" s="123"/>
      <c r="BM42" s="123"/>
      <c r="BN42" s="123"/>
      <c r="BO42" s="123"/>
      <c r="BP42" s="123"/>
      <c r="BQ42" s="123"/>
      <c r="BR42" s="123"/>
      <c r="BS42" s="119"/>
      <c r="BT42" s="90"/>
    </row>
    <row r="43" spans="1:73" ht="19.5" customHeight="1" x14ac:dyDescent="0.4">
      <c r="B43" s="114"/>
      <c r="C43" s="98"/>
      <c r="D43" s="98"/>
      <c r="E43" s="98"/>
      <c r="F43" s="98"/>
      <c r="G43" s="98"/>
      <c r="H43" s="106"/>
      <c r="I43" s="106"/>
      <c r="J43" s="106"/>
      <c r="K43" s="106"/>
      <c r="L43" s="106"/>
      <c r="M43" s="106"/>
      <c r="N43" s="98"/>
      <c r="O43" s="98"/>
      <c r="P43" s="98"/>
      <c r="Q43" s="98"/>
      <c r="R43" s="98"/>
      <c r="S43" s="98"/>
      <c r="T43" s="106"/>
      <c r="U43" s="106"/>
      <c r="V43" s="106"/>
      <c r="W43" s="106"/>
      <c r="X43" s="106"/>
      <c r="Y43" s="106"/>
      <c r="Z43" s="98"/>
      <c r="AA43" s="121"/>
      <c r="AB43" s="124"/>
      <c r="AC43" s="89"/>
      <c r="AD43" s="506" t="s">
        <v>68</v>
      </c>
      <c r="AE43" s="507" t="s">
        <v>69</v>
      </c>
      <c r="AF43" s="507"/>
      <c r="AG43" s="507"/>
      <c r="AH43" s="507"/>
      <c r="AI43" s="507"/>
      <c r="AJ43" s="507"/>
      <c r="AK43" s="507"/>
      <c r="AL43" s="507"/>
      <c r="AM43" s="515">
        <f>MIN(190000,IF(AP9=0,0,IF(AL24="７割軽減が適用になります。",ROUNDDOWN((AN18*0.033)+9000*(AP12+AP13+AP14)*0.3+9000*AP11*0.3*0.5+8400*0.3,-1),IF(AL24="５割軽減が適用になります。",ROUNDDOWN((AN18*0.033)+9000*(AP12+AP13+AP14)*0.5+9000*AP11*0.5*0.5+8400*0.5,-1),IF(AL24="２割軽減が適用になります。",ROUNDDOWN((AN18*0.033)+9000*(AP12+AP13+AP14)*0.8+9000*AP11*0.8*0.5+8400*0.8,-1),IF(AL24="軽減の適用はありません。",ROUNDDOWN((AN18*0.033)+9000*(AP12+AP13+AP14)+9000*AP11*0.5+8400,-1),""))))))</f>
        <v>78060</v>
      </c>
      <c r="AN43" s="515"/>
      <c r="AO43" s="515"/>
      <c r="AP43" s="515"/>
      <c r="AQ43" s="515"/>
      <c r="AR43" s="515"/>
      <c r="AS43" s="516"/>
      <c r="AT43" s="512" t="s">
        <v>25</v>
      </c>
      <c r="AU43" s="117"/>
      <c r="AW43" s="89"/>
      <c r="AX43" s="122" t="s">
        <v>0</v>
      </c>
      <c r="AY43" s="122" t="s">
        <v>70</v>
      </c>
      <c r="AZ43" s="122"/>
      <c r="BA43" s="122"/>
      <c r="BB43" s="122"/>
      <c r="BC43" s="122"/>
      <c r="BD43" s="122"/>
      <c r="BE43" s="122"/>
      <c r="BF43" s="123"/>
      <c r="BG43" s="123"/>
      <c r="BH43" s="123"/>
      <c r="BI43" s="123"/>
      <c r="BJ43" s="123"/>
      <c r="BK43" s="123"/>
      <c r="BL43" s="123"/>
      <c r="BM43" s="123"/>
      <c r="BN43" s="123"/>
      <c r="BO43" s="123"/>
      <c r="BP43" s="123"/>
      <c r="BQ43" s="123"/>
      <c r="BR43" s="123"/>
      <c r="BS43" s="119"/>
      <c r="BT43" s="90"/>
    </row>
    <row r="44" spans="1:73" ht="9.75" customHeight="1" x14ac:dyDescent="0.4">
      <c r="B44" s="114"/>
      <c r="C44" s="504" t="s">
        <v>71</v>
      </c>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121"/>
      <c r="AB44" s="124"/>
      <c r="AC44" s="89"/>
      <c r="AD44" s="506"/>
      <c r="AE44" s="507"/>
      <c r="AF44" s="507"/>
      <c r="AG44" s="507"/>
      <c r="AH44" s="507"/>
      <c r="AI44" s="507"/>
      <c r="AJ44" s="507"/>
      <c r="AK44" s="507"/>
      <c r="AL44" s="507"/>
      <c r="AM44" s="515"/>
      <c r="AN44" s="515"/>
      <c r="AO44" s="515"/>
      <c r="AP44" s="515"/>
      <c r="AQ44" s="515"/>
      <c r="AR44" s="515"/>
      <c r="AS44" s="516"/>
      <c r="AT44" s="512"/>
      <c r="AU44" s="117"/>
      <c r="AW44" s="89"/>
      <c r="AX44" s="122"/>
      <c r="AY44" s="505" t="s">
        <v>118</v>
      </c>
      <c r="AZ44" s="505"/>
      <c r="BA44" s="505"/>
      <c r="BB44" s="505"/>
      <c r="BC44" s="505"/>
      <c r="BD44" s="505"/>
      <c r="BE44" s="505"/>
      <c r="BF44" s="505"/>
      <c r="BG44" s="505"/>
      <c r="BH44" s="505"/>
      <c r="BI44" s="123"/>
      <c r="BJ44" s="505" t="s">
        <v>119</v>
      </c>
      <c r="BK44" s="505"/>
      <c r="BL44" s="505"/>
      <c r="BM44" s="505"/>
      <c r="BN44" s="505"/>
      <c r="BO44" s="505"/>
      <c r="BP44" s="505"/>
      <c r="BQ44" s="505"/>
      <c r="BR44" s="505"/>
      <c r="BS44" s="125"/>
      <c r="BT44" s="90"/>
    </row>
    <row r="45" spans="1:73" ht="9.75" customHeight="1" x14ac:dyDescent="0.4">
      <c r="B45" s="114"/>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121"/>
      <c r="AB45" s="124"/>
      <c r="AC45" s="89"/>
      <c r="AD45" s="506"/>
      <c r="AE45" s="507"/>
      <c r="AF45" s="507"/>
      <c r="AG45" s="507"/>
      <c r="AH45" s="507"/>
      <c r="AI45" s="507"/>
      <c r="AJ45" s="507"/>
      <c r="AK45" s="507"/>
      <c r="AL45" s="507"/>
      <c r="AM45" s="515"/>
      <c r="AN45" s="515"/>
      <c r="AO45" s="515"/>
      <c r="AP45" s="515"/>
      <c r="AQ45" s="515"/>
      <c r="AR45" s="515"/>
      <c r="AS45" s="516"/>
      <c r="AT45" s="512"/>
      <c r="AU45" s="117"/>
      <c r="AW45" s="89"/>
      <c r="AX45" s="83"/>
      <c r="AY45" s="505"/>
      <c r="AZ45" s="505"/>
      <c r="BA45" s="505"/>
      <c r="BB45" s="505"/>
      <c r="BC45" s="505"/>
      <c r="BD45" s="505"/>
      <c r="BE45" s="505"/>
      <c r="BF45" s="505"/>
      <c r="BG45" s="505"/>
      <c r="BH45" s="505"/>
      <c r="BI45" s="83"/>
      <c r="BJ45" s="505"/>
      <c r="BK45" s="505"/>
      <c r="BL45" s="505"/>
      <c r="BM45" s="505"/>
      <c r="BN45" s="505"/>
      <c r="BO45" s="505"/>
      <c r="BP45" s="505"/>
      <c r="BQ45" s="505"/>
      <c r="BR45" s="505"/>
      <c r="BS45" s="83"/>
      <c r="BT45" s="90"/>
    </row>
    <row r="46" spans="1:73" ht="18.75" customHeight="1" x14ac:dyDescent="0.4">
      <c r="B46" s="114"/>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121"/>
      <c r="AB46" s="124"/>
      <c r="AC46" s="89"/>
      <c r="AD46" s="506" t="s">
        <v>72</v>
      </c>
      <c r="AE46" s="507" t="s">
        <v>73</v>
      </c>
      <c r="AF46" s="507"/>
      <c r="AG46" s="507"/>
      <c r="AH46" s="507"/>
      <c r="AI46" s="507"/>
      <c r="AJ46" s="507"/>
      <c r="AK46" s="507"/>
      <c r="AL46" s="507"/>
      <c r="AM46" s="515">
        <f>MIN(170000,IF(AP13=0,0,IF(AL24="７割軽減が適用になります。",ROUNDDOWN((AN20*0.031)+17500*AP13*0.3,-1),IF(AL24="５割軽減が適用になります。",ROUNDDOWN((AN20*0.031)+17500*AP13*0.5,-1),IF(AL24="２割軽減が適用になります。",ROUNDDOWN((AN20*0.031)+17500*AP13*0.8,-1),IF(AL24="軽減の適用はありません。",ROUNDDOWN((AN20*0.031)+17500*AP13,-1),""))))))</f>
        <v>23920</v>
      </c>
      <c r="AN46" s="515"/>
      <c r="AO46" s="515"/>
      <c r="AP46" s="515"/>
      <c r="AQ46" s="515"/>
      <c r="AR46" s="515"/>
      <c r="AS46" s="516"/>
      <c r="AT46" s="512" t="s">
        <v>25</v>
      </c>
      <c r="AU46" s="117"/>
      <c r="AW46" s="89"/>
      <c r="AX46" s="83"/>
      <c r="AY46" s="505"/>
      <c r="AZ46" s="505"/>
      <c r="BA46" s="505"/>
      <c r="BB46" s="505"/>
      <c r="BC46" s="505"/>
      <c r="BD46" s="505"/>
      <c r="BE46" s="505"/>
      <c r="BF46" s="505"/>
      <c r="BG46" s="505"/>
      <c r="BH46" s="505"/>
      <c r="BI46" s="83"/>
      <c r="BJ46" s="505"/>
      <c r="BK46" s="505"/>
      <c r="BL46" s="505"/>
      <c r="BM46" s="505"/>
      <c r="BN46" s="505"/>
      <c r="BO46" s="505"/>
      <c r="BP46" s="505"/>
      <c r="BQ46" s="505"/>
      <c r="BR46" s="505"/>
      <c r="BS46" s="83"/>
      <c r="BT46" s="90"/>
    </row>
    <row r="47" spans="1:73" ht="18.75" customHeight="1" thickBot="1" x14ac:dyDescent="0.45">
      <c r="B47" s="114"/>
      <c r="C47" s="504"/>
      <c r="D47" s="504"/>
      <c r="E47" s="504"/>
      <c r="F47" s="504"/>
      <c r="G47" s="504"/>
      <c r="H47" s="504"/>
      <c r="I47" s="504"/>
      <c r="J47" s="504"/>
      <c r="K47" s="504"/>
      <c r="L47" s="504"/>
      <c r="M47" s="504"/>
      <c r="N47" s="504"/>
      <c r="O47" s="504"/>
      <c r="P47" s="504"/>
      <c r="Q47" s="504"/>
      <c r="R47" s="504"/>
      <c r="S47" s="504"/>
      <c r="T47" s="504"/>
      <c r="U47" s="504"/>
      <c r="V47" s="504"/>
      <c r="W47" s="504"/>
      <c r="X47" s="504"/>
      <c r="Y47" s="504"/>
      <c r="Z47" s="504"/>
      <c r="AA47" s="121"/>
      <c r="AB47" s="124"/>
      <c r="AC47" s="89"/>
      <c r="AD47" s="513"/>
      <c r="AE47" s="514"/>
      <c r="AF47" s="514"/>
      <c r="AG47" s="514"/>
      <c r="AH47" s="514"/>
      <c r="AI47" s="514"/>
      <c r="AJ47" s="514"/>
      <c r="AK47" s="514"/>
      <c r="AL47" s="514"/>
      <c r="AM47" s="517"/>
      <c r="AN47" s="517"/>
      <c r="AO47" s="517"/>
      <c r="AP47" s="517"/>
      <c r="AQ47" s="517"/>
      <c r="AR47" s="517"/>
      <c r="AS47" s="518"/>
      <c r="AT47" s="519"/>
      <c r="AU47" s="117"/>
      <c r="AW47" s="89"/>
      <c r="AX47" s="122"/>
      <c r="AY47" s="505"/>
      <c r="AZ47" s="505"/>
      <c r="BA47" s="505"/>
      <c r="BB47" s="505"/>
      <c r="BC47" s="505"/>
      <c r="BD47" s="505"/>
      <c r="BE47" s="505"/>
      <c r="BF47" s="505"/>
      <c r="BG47" s="505"/>
      <c r="BH47" s="505"/>
      <c r="BI47" s="123"/>
      <c r="BJ47" s="505"/>
      <c r="BK47" s="505"/>
      <c r="BL47" s="505"/>
      <c r="BM47" s="505"/>
      <c r="BN47" s="505"/>
      <c r="BO47" s="505"/>
      <c r="BP47" s="505"/>
      <c r="BQ47" s="505"/>
      <c r="BR47" s="505"/>
      <c r="BS47" s="123"/>
      <c r="BT47" s="90"/>
    </row>
    <row r="48" spans="1:73" ht="18.75" customHeight="1" thickTop="1" x14ac:dyDescent="0.4">
      <c r="B48" s="114"/>
      <c r="C48" s="504"/>
      <c r="D48" s="504"/>
      <c r="E48" s="504"/>
      <c r="F48" s="504"/>
      <c r="G48" s="504"/>
      <c r="H48" s="504"/>
      <c r="I48" s="504"/>
      <c r="J48" s="504"/>
      <c r="K48" s="504"/>
      <c r="L48" s="504"/>
      <c r="M48" s="504"/>
      <c r="N48" s="504"/>
      <c r="O48" s="504"/>
      <c r="P48" s="504"/>
      <c r="Q48" s="504"/>
      <c r="R48" s="504"/>
      <c r="S48" s="504"/>
      <c r="T48" s="504"/>
      <c r="U48" s="504"/>
      <c r="V48" s="504"/>
      <c r="W48" s="504"/>
      <c r="X48" s="504"/>
      <c r="Y48" s="504"/>
      <c r="Z48" s="504"/>
      <c r="AA48" s="121"/>
      <c r="AB48" s="124"/>
      <c r="AC48" s="89"/>
      <c r="AD48" s="520" t="s">
        <v>74</v>
      </c>
      <c r="AE48" s="521"/>
      <c r="AF48" s="521"/>
      <c r="AG48" s="521"/>
      <c r="AH48" s="521"/>
      <c r="AI48" s="521"/>
      <c r="AJ48" s="521"/>
      <c r="AK48" s="521"/>
      <c r="AL48" s="522"/>
      <c r="AM48" s="523">
        <f>SUM(AM41:AS47)</f>
        <v>303880</v>
      </c>
      <c r="AN48" s="523"/>
      <c r="AO48" s="523"/>
      <c r="AP48" s="523"/>
      <c r="AQ48" s="523"/>
      <c r="AR48" s="523"/>
      <c r="AS48" s="510"/>
      <c r="AT48" s="524" t="s">
        <v>25</v>
      </c>
      <c r="AU48" s="117"/>
      <c r="AV48" s="89"/>
      <c r="AW48" s="89"/>
      <c r="AX48" s="122"/>
      <c r="AY48" s="126"/>
      <c r="AZ48" s="83"/>
      <c r="BA48" s="83"/>
      <c r="BB48" s="83"/>
      <c r="BC48" s="83"/>
      <c r="BD48" s="83"/>
      <c r="BE48" s="83"/>
      <c r="BF48" s="83"/>
      <c r="BG48" s="83"/>
      <c r="BH48" s="83"/>
      <c r="BI48" s="123"/>
      <c r="BJ48" s="126"/>
      <c r="BK48" s="126"/>
      <c r="BL48" s="126"/>
      <c r="BM48" s="126"/>
      <c r="BN48" s="126"/>
      <c r="BO48" s="126"/>
      <c r="BP48" s="126"/>
      <c r="BQ48" s="126"/>
      <c r="BR48" s="126"/>
      <c r="BS48" s="123"/>
      <c r="BT48" s="90"/>
      <c r="BU48" s="89"/>
    </row>
    <row r="49" spans="1:73" ht="18.75" customHeight="1" x14ac:dyDescent="0.4">
      <c r="B49" s="114"/>
      <c r="C49" s="504"/>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121"/>
      <c r="AB49" s="124"/>
      <c r="AC49" s="127"/>
      <c r="AD49" s="465"/>
      <c r="AE49" s="466"/>
      <c r="AF49" s="466"/>
      <c r="AG49" s="466"/>
      <c r="AH49" s="466"/>
      <c r="AI49" s="466"/>
      <c r="AJ49" s="466"/>
      <c r="AK49" s="466"/>
      <c r="AL49" s="467"/>
      <c r="AM49" s="515"/>
      <c r="AN49" s="515"/>
      <c r="AO49" s="515"/>
      <c r="AP49" s="515"/>
      <c r="AQ49" s="515"/>
      <c r="AR49" s="515"/>
      <c r="AS49" s="516"/>
      <c r="AT49" s="512"/>
      <c r="AU49" s="117"/>
      <c r="AW49" s="89"/>
      <c r="AX49" s="83"/>
      <c r="AY49" s="83"/>
      <c r="AZ49" s="83"/>
      <c r="BA49" s="83"/>
      <c r="BB49" s="83"/>
      <c r="BC49" s="83"/>
      <c r="BD49" s="83"/>
      <c r="BE49" s="83"/>
      <c r="BF49" s="83"/>
      <c r="BG49" s="83"/>
      <c r="BH49" s="83"/>
      <c r="BI49" s="83"/>
      <c r="BJ49" s="126"/>
      <c r="BK49" s="126"/>
      <c r="BL49" s="126"/>
      <c r="BM49" s="126"/>
      <c r="BN49" s="126"/>
      <c r="BO49" s="126"/>
      <c r="BP49" s="126"/>
      <c r="BQ49" s="126"/>
      <c r="BR49" s="126"/>
      <c r="BS49" s="83"/>
      <c r="BT49" s="90"/>
    </row>
    <row r="50" spans="1:73" ht="11.25" customHeight="1" thickBot="1" x14ac:dyDescent="0.45">
      <c r="B50" s="128"/>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30"/>
      <c r="AA50" s="131"/>
      <c r="AB50" s="132"/>
      <c r="AC50" s="133"/>
      <c r="AD50" s="134"/>
      <c r="AE50" s="135"/>
      <c r="AF50" s="135"/>
      <c r="AG50" s="135"/>
      <c r="AH50" s="135"/>
      <c r="AI50" s="135"/>
      <c r="AJ50" s="135"/>
      <c r="AK50" s="135"/>
      <c r="AL50" s="135"/>
      <c r="AM50" s="135"/>
      <c r="AN50" s="135"/>
      <c r="AO50" s="135"/>
      <c r="AP50" s="135"/>
      <c r="AQ50" s="135"/>
      <c r="AR50" s="135"/>
      <c r="AS50" s="135"/>
      <c r="AT50" s="135"/>
      <c r="AU50" s="136"/>
      <c r="AW50" s="133"/>
      <c r="AX50" s="137"/>
      <c r="AY50" s="137"/>
      <c r="AZ50" s="137"/>
      <c r="BA50" s="137"/>
      <c r="BB50" s="137"/>
      <c r="BC50" s="137"/>
      <c r="BD50" s="137"/>
      <c r="BE50" s="137"/>
      <c r="BF50" s="137"/>
      <c r="BG50" s="137"/>
      <c r="BH50" s="137"/>
      <c r="BI50" s="137"/>
      <c r="BJ50" s="138"/>
      <c r="BK50" s="138"/>
      <c r="BL50" s="138"/>
      <c r="BM50" s="138"/>
      <c r="BN50" s="138"/>
      <c r="BO50" s="138"/>
      <c r="BP50" s="138"/>
      <c r="BQ50" s="138"/>
      <c r="BR50" s="138"/>
      <c r="BS50" s="137"/>
      <c r="BT50" s="139"/>
    </row>
    <row r="51" spans="1:73" ht="11.25" customHeight="1" thickTop="1" x14ac:dyDescent="0.4">
      <c r="AA51" s="76"/>
    </row>
    <row r="52" spans="1:73" hidden="1" x14ac:dyDescent="0.4">
      <c r="A52" s="140"/>
      <c r="B52" s="140"/>
      <c r="C52" s="140" t="s">
        <v>75</v>
      </c>
      <c r="D52" s="140"/>
      <c r="E52" s="140"/>
      <c r="F52" s="140"/>
      <c r="G52" s="140"/>
      <c r="H52" s="140"/>
      <c r="I52" s="140"/>
      <c r="J52" s="140"/>
      <c r="K52" s="140"/>
      <c r="L52" s="140"/>
      <c r="M52" s="140"/>
      <c r="N52" s="140"/>
      <c r="O52" s="140" t="s">
        <v>76</v>
      </c>
      <c r="P52" s="140"/>
      <c r="Q52" s="140"/>
      <c r="R52" s="140"/>
      <c r="S52" s="140"/>
      <c r="T52" s="140"/>
      <c r="U52" s="140"/>
      <c r="V52" s="140"/>
      <c r="W52" s="140"/>
      <c r="X52" s="140"/>
      <c r="Y52" s="140"/>
      <c r="Z52" s="140"/>
      <c r="AA52" s="140"/>
      <c r="AB52" s="140"/>
      <c r="AC52" s="140"/>
      <c r="AD52" s="140" t="s">
        <v>77</v>
      </c>
      <c r="AE52" s="140"/>
      <c r="AF52" s="140"/>
      <c r="AG52" s="140"/>
      <c r="AH52" s="140"/>
      <c r="AI52" s="140"/>
      <c r="AJ52" s="140"/>
      <c r="AK52" s="140"/>
      <c r="AL52" s="140"/>
      <c r="AM52" s="140"/>
      <c r="AN52" s="140"/>
      <c r="AO52" s="140"/>
      <c r="AP52" s="140" t="s">
        <v>78</v>
      </c>
      <c r="AQ52" s="140"/>
      <c r="AR52" s="140"/>
      <c r="AS52" s="140"/>
      <c r="AT52" s="140"/>
      <c r="AU52" s="140"/>
      <c r="AV52" s="140"/>
      <c r="AW52" s="140"/>
      <c r="AX52" s="140"/>
      <c r="AY52" s="140"/>
      <c r="AZ52" s="140"/>
      <c r="BA52" s="140"/>
      <c r="BB52" s="140"/>
      <c r="BC52" s="140"/>
      <c r="BD52" s="140"/>
      <c r="BE52" s="140"/>
      <c r="BF52" s="140"/>
      <c r="BG52" s="140"/>
      <c r="BH52" s="140"/>
      <c r="BI52" s="140"/>
      <c r="BJ52" s="140"/>
      <c r="BK52" s="141"/>
      <c r="BL52" s="140"/>
      <c r="BM52" s="140"/>
      <c r="BN52" s="140"/>
      <c r="BO52" s="140"/>
      <c r="BP52" s="140"/>
      <c r="BQ52" s="140"/>
      <c r="BR52" s="140"/>
      <c r="BS52" s="140"/>
      <c r="BT52" s="140"/>
      <c r="BU52" s="140"/>
    </row>
    <row r="53" spans="1:73" hidden="1" x14ac:dyDescent="0.35">
      <c r="A53" s="140"/>
      <c r="B53" s="140"/>
      <c r="C53" s="333">
        <v>1</v>
      </c>
      <c r="D53" s="333"/>
      <c r="E53" s="333"/>
      <c r="F53" s="333"/>
      <c r="G53" s="333">
        <v>0</v>
      </c>
      <c r="H53" s="333"/>
      <c r="I53" s="333"/>
      <c r="J53" s="333"/>
      <c r="K53" s="142"/>
      <c r="L53" s="142"/>
      <c r="M53" s="140"/>
      <c r="N53" s="140"/>
      <c r="O53" s="333">
        <v>1</v>
      </c>
      <c r="P53" s="333"/>
      <c r="Q53" s="333"/>
      <c r="R53" s="333"/>
      <c r="S53" s="333">
        <v>0</v>
      </c>
      <c r="T53" s="333"/>
      <c r="U53" s="333"/>
      <c r="V53" s="333"/>
      <c r="W53" s="142"/>
      <c r="X53" s="142"/>
      <c r="Y53" s="140"/>
      <c r="Z53" s="140"/>
      <c r="AA53" s="140"/>
      <c r="AB53" s="140"/>
      <c r="AC53" s="140"/>
      <c r="AD53" s="334">
        <v>1</v>
      </c>
      <c r="AE53" s="335"/>
      <c r="AF53" s="335"/>
      <c r="AG53" s="336"/>
      <c r="AH53" s="333">
        <v>0</v>
      </c>
      <c r="AI53" s="333"/>
      <c r="AJ53" s="333"/>
      <c r="AK53" s="333"/>
      <c r="AL53" s="142"/>
      <c r="AM53" s="142"/>
      <c r="AN53" s="140"/>
      <c r="AO53" s="140"/>
      <c r="AP53" s="333">
        <v>1</v>
      </c>
      <c r="AQ53" s="333"/>
      <c r="AR53" s="333"/>
      <c r="AS53" s="333"/>
      <c r="AT53" s="334">
        <v>0</v>
      </c>
      <c r="AU53" s="335"/>
      <c r="AV53" s="335"/>
      <c r="AW53" s="336"/>
      <c r="AX53" s="142"/>
      <c r="AY53" s="142"/>
      <c r="AZ53" s="140"/>
      <c r="BA53" s="140"/>
      <c r="BB53" s="140"/>
      <c r="BC53" s="140"/>
      <c r="BD53" s="140"/>
      <c r="BE53" s="140"/>
      <c r="BF53" s="140"/>
      <c r="BG53" s="140"/>
      <c r="BH53" s="140"/>
      <c r="BI53" s="140"/>
      <c r="BJ53" s="140"/>
      <c r="BK53" s="141"/>
      <c r="BL53" s="140"/>
      <c r="BM53" s="140"/>
      <c r="BN53" s="140"/>
      <c r="BO53" s="140"/>
      <c r="BP53" s="140"/>
      <c r="BQ53" s="140"/>
      <c r="BR53" s="140"/>
      <c r="BS53" s="140"/>
      <c r="BT53" s="140"/>
      <c r="BU53" s="140"/>
    </row>
    <row r="54" spans="1:73" hidden="1" x14ac:dyDescent="0.35">
      <c r="A54" s="140"/>
      <c r="B54" s="140"/>
      <c r="C54" s="333">
        <v>551000</v>
      </c>
      <c r="D54" s="333"/>
      <c r="E54" s="333"/>
      <c r="F54" s="333"/>
      <c r="G54" s="333">
        <f>H20-550000</f>
        <v>-50000</v>
      </c>
      <c r="H54" s="333"/>
      <c r="I54" s="333"/>
      <c r="J54" s="333"/>
      <c r="K54" s="142"/>
      <c r="L54" s="142"/>
      <c r="M54" s="140"/>
      <c r="N54" s="140"/>
      <c r="O54" s="333">
        <v>551000</v>
      </c>
      <c r="P54" s="333"/>
      <c r="Q54" s="333"/>
      <c r="R54" s="333"/>
      <c r="S54" s="333">
        <f>T20-550000</f>
        <v>-550000</v>
      </c>
      <c r="T54" s="333"/>
      <c r="U54" s="333"/>
      <c r="V54" s="333"/>
      <c r="W54" s="142"/>
      <c r="X54" s="142"/>
      <c r="Y54" s="140"/>
      <c r="Z54" s="140"/>
      <c r="AA54" s="140"/>
      <c r="AB54" s="140"/>
      <c r="AC54" s="140"/>
      <c r="AD54" s="334">
        <v>551000</v>
      </c>
      <c r="AE54" s="335"/>
      <c r="AF54" s="335"/>
      <c r="AG54" s="336"/>
      <c r="AH54" s="333">
        <f>H26-550000</f>
        <v>450000</v>
      </c>
      <c r="AI54" s="333"/>
      <c r="AJ54" s="333"/>
      <c r="AK54" s="333"/>
      <c r="AL54" s="142"/>
      <c r="AM54" s="142"/>
      <c r="AN54" s="140"/>
      <c r="AO54" s="140"/>
      <c r="AP54" s="333">
        <v>551000</v>
      </c>
      <c r="AQ54" s="333"/>
      <c r="AR54" s="333"/>
      <c r="AS54" s="333"/>
      <c r="AT54" s="334">
        <f>T26-550000</f>
        <v>750000</v>
      </c>
      <c r="AU54" s="335"/>
      <c r="AV54" s="335"/>
      <c r="AW54" s="336"/>
      <c r="AX54" s="142"/>
      <c r="AY54" s="142"/>
      <c r="AZ54" s="140"/>
      <c r="BA54" s="140"/>
      <c r="BB54" s="140"/>
      <c r="BC54" s="140"/>
      <c r="BD54" s="140"/>
      <c r="BE54" s="140"/>
      <c r="BF54" s="140"/>
      <c r="BG54" s="140"/>
      <c r="BH54" s="140"/>
      <c r="BI54" s="140"/>
      <c r="BJ54" s="140"/>
      <c r="BK54" s="141"/>
      <c r="BL54" s="140"/>
      <c r="BM54" s="140"/>
      <c r="BN54" s="140"/>
      <c r="BO54" s="140"/>
      <c r="BP54" s="140"/>
      <c r="BQ54" s="140"/>
      <c r="BR54" s="140"/>
      <c r="BS54" s="140"/>
      <c r="BT54" s="140"/>
      <c r="BU54" s="140"/>
    </row>
    <row r="55" spans="1:73" hidden="1" x14ac:dyDescent="0.35">
      <c r="A55" s="140"/>
      <c r="B55" s="140"/>
      <c r="C55" s="333">
        <v>1619000</v>
      </c>
      <c r="D55" s="333"/>
      <c r="E55" s="333"/>
      <c r="F55" s="333"/>
      <c r="G55" s="333">
        <f>($H$20-MOD($H$20-1619000,1000))*0.6-2400+100000</f>
        <v>397600</v>
      </c>
      <c r="H55" s="333"/>
      <c r="I55" s="333"/>
      <c r="J55" s="333"/>
      <c r="K55" s="142"/>
      <c r="L55" s="142"/>
      <c r="M55" s="140"/>
      <c r="N55" s="140"/>
      <c r="O55" s="333">
        <v>1619000</v>
      </c>
      <c r="P55" s="333"/>
      <c r="Q55" s="333"/>
      <c r="R55" s="333"/>
      <c r="S55" s="333">
        <f>($T$20-MOD($T$20-1619000,1000))*0.6-2400+100000</f>
        <v>97600</v>
      </c>
      <c r="T55" s="333"/>
      <c r="U55" s="333"/>
      <c r="V55" s="333"/>
      <c r="W55" s="142"/>
      <c r="X55" s="142"/>
      <c r="Y55" s="140"/>
      <c r="Z55" s="140"/>
      <c r="AA55" s="140"/>
      <c r="AB55" s="140"/>
      <c r="AC55" s="140"/>
      <c r="AD55" s="334">
        <v>1619000</v>
      </c>
      <c r="AE55" s="335"/>
      <c r="AF55" s="335"/>
      <c r="AG55" s="336"/>
      <c r="AH55" s="333">
        <f>($H$26-MOD($H$26-1619000,1000))*0.6-2400+100000</f>
        <v>697600</v>
      </c>
      <c r="AI55" s="333"/>
      <c r="AJ55" s="333"/>
      <c r="AK55" s="333"/>
      <c r="AL55" s="142"/>
      <c r="AM55" s="142"/>
      <c r="AN55" s="140"/>
      <c r="AO55" s="140"/>
      <c r="AP55" s="333">
        <v>1619000</v>
      </c>
      <c r="AQ55" s="333"/>
      <c r="AR55" s="333"/>
      <c r="AS55" s="333"/>
      <c r="AT55" s="334">
        <f>($T$26-MOD($T$26-1619000,1000))*0.6-2400+100000</f>
        <v>877600</v>
      </c>
      <c r="AU55" s="335"/>
      <c r="AV55" s="335"/>
      <c r="AW55" s="336"/>
      <c r="AX55" s="142"/>
      <c r="AY55" s="142"/>
      <c r="AZ55" s="140"/>
      <c r="BA55" s="140"/>
      <c r="BB55" s="140"/>
      <c r="BC55" s="140"/>
      <c r="BD55" s="140"/>
      <c r="BE55" s="140"/>
      <c r="BF55" s="140"/>
      <c r="BG55" s="140"/>
      <c r="BH55" s="140"/>
      <c r="BI55" s="140"/>
      <c r="BJ55" s="140"/>
      <c r="BK55" s="141"/>
      <c r="BL55" s="140"/>
      <c r="BM55" s="140"/>
      <c r="BN55" s="140"/>
      <c r="BO55" s="140"/>
      <c r="BP55" s="140"/>
      <c r="BQ55" s="140"/>
      <c r="BR55" s="140"/>
      <c r="BS55" s="140"/>
      <c r="BT55" s="140"/>
      <c r="BU55" s="140"/>
    </row>
    <row r="56" spans="1:73" hidden="1" x14ac:dyDescent="0.35">
      <c r="A56" s="140"/>
      <c r="B56" s="140"/>
      <c r="C56" s="333">
        <v>1620000</v>
      </c>
      <c r="D56" s="333"/>
      <c r="E56" s="333"/>
      <c r="F56" s="333"/>
      <c r="G56" s="333">
        <f>($H$20-MOD($H$20-1620000,2000))*0.6-2000+100000</f>
        <v>398000</v>
      </c>
      <c r="H56" s="333"/>
      <c r="I56" s="333"/>
      <c r="J56" s="333"/>
      <c r="K56" s="142"/>
      <c r="L56" s="142"/>
      <c r="M56" s="140"/>
      <c r="N56" s="140"/>
      <c r="O56" s="333">
        <v>1620000</v>
      </c>
      <c r="P56" s="333"/>
      <c r="Q56" s="333"/>
      <c r="R56" s="333"/>
      <c r="S56" s="333">
        <f>($T$20-MOD($T$20-1620000,2000))*0.6-2000+100000</f>
        <v>98000</v>
      </c>
      <c r="T56" s="333"/>
      <c r="U56" s="333"/>
      <c r="V56" s="333"/>
      <c r="W56" s="142"/>
      <c r="X56" s="142"/>
      <c r="Y56" s="140"/>
      <c r="Z56" s="140"/>
      <c r="AA56" s="140"/>
      <c r="AB56" s="140"/>
      <c r="AC56" s="140"/>
      <c r="AD56" s="334">
        <v>1620000</v>
      </c>
      <c r="AE56" s="335"/>
      <c r="AF56" s="335"/>
      <c r="AG56" s="336"/>
      <c r="AH56" s="333">
        <f>($H$26-MOD($H$26-1620000,2000))*0.6-2000+100000</f>
        <v>698000</v>
      </c>
      <c r="AI56" s="333"/>
      <c r="AJ56" s="333"/>
      <c r="AK56" s="333"/>
      <c r="AL56" s="142"/>
      <c r="AM56" s="142"/>
      <c r="AN56" s="140"/>
      <c r="AO56" s="140"/>
      <c r="AP56" s="333">
        <v>1620000</v>
      </c>
      <c r="AQ56" s="333"/>
      <c r="AR56" s="333"/>
      <c r="AS56" s="333"/>
      <c r="AT56" s="334">
        <f>($T$26-MOD($T$26-1620000,2000))*0.6-2000+100000</f>
        <v>878000</v>
      </c>
      <c r="AU56" s="335"/>
      <c r="AV56" s="335"/>
      <c r="AW56" s="336"/>
      <c r="AX56" s="142"/>
      <c r="AY56" s="142"/>
      <c r="AZ56" s="140"/>
      <c r="BA56" s="140"/>
      <c r="BB56" s="140"/>
      <c r="BC56" s="140"/>
      <c r="BD56" s="140"/>
      <c r="BE56" s="140"/>
      <c r="BF56" s="140"/>
      <c r="BG56" s="140"/>
      <c r="BH56" s="140"/>
      <c r="BI56" s="140"/>
      <c r="BJ56" s="140"/>
      <c r="BK56" s="141"/>
      <c r="BL56" s="140"/>
      <c r="BM56" s="140"/>
      <c r="BN56" s="140"/>
      <c r="BO56" s="140"/>
      <c r="BP56" s="140"/>
      <c r="BQ56" s="140"/>
      <c r="BR56" s="140"/>
      <c r="BS56" s="140"/>
      <c r="BT56" s="140"/>
      <c r="BU56" s="140"/>
    </row>
    <row r="57" spans="1:73" hidden="1" x14ac:dyDescent="0.35">
      <c r="A57" s="140"/>
      <c r="B57" s="140"/>
      <c r="C57" s="333">
        <v>1622000</v>
      </c>
      <c r="D57" s="333"/>
      <c r="E57" s="333"/>
      <c r="F57" s="333"/>
      <c r="G57" s="333">
        <f>($H$20-MOD($H$20-1620000,2000))*0.6-1200+100000</f>
        <v>398800</v>
      </c>
      <c r="H57" s="333"/>
      <c r="I57" s="333"/>
      <c r="J57" s="333"/>
      <c r="K57" s="142"/>
      <c r="L57" s="142"/>
      <c r="M57" s="140"/>
      <c r="N57" s="140"/>
      <c r="O57" s="333">
        <v>1622000</v>
      </c>
      <c r="P57" s="333"/>
      <c r="Q57" s="333"/>
      <c r="R57" s="333"/>
      <c r="S57" s="333">
        <f>($T$20-MOD($T$20-1620000,2000))*0.6-1200+100000</f>
        <v>98800</v>
      </c>
      <c r="T57" s="333"/>
      <c r="U57" s="333"/>
      <c r="V57" s="333"/>
      <c r="W57" s="142"/>
      <c r="X57" s="142"/>
      <c r="Y57" s="140"/>
      <c r="Z57" s="140"/>
      <c r="AA57" s="140"/>
      <c r="AB57" s="140"/>
      <c r="AC57" s="140"/>
      <c r="AD57" s="334">
        <v>1622000</v>
      </c>
      <c r="AE57" s="335"/>
      <c r="AF57" s="335"/>
      <c r="AG57" s="336"/>
      <c r="AH57" s="333">
        <f>($H$26-MOD($H$26-1620000,2000))*0.6-1200+100000</f>
        <v>698800</v>
      </c>
      <c r="AI57" s="333"/>
      <c r="AJ57" s="333"/>
      <c r="AK57" s="333"/>
      <c r="AL57" s="142"/>
      <c r="AM57" s="142"/>
      <c r="AN57" s="140"/>
      <c r="AO57" s="140"/>
      <c r="AP57" s="333">
        <v>1622000</v>
      </c>
      <c r="AQ57" s="333"/>
      <c r="AR57" s="333"/>
      <c r="AS57" s="333"/>
      <c r="AT57" s="334">
        <f>($T$26-MOD($T$26-1620000,2000))*0.6-1200+100000</f>
        <v>878800</v>
      </c>
      <c r="AU57" s="335"/>
      <c r="AV57" s="335"/>
      <c r="AW57" s="336"/>
      <c r="AX57" s="142"/>
      <c r="AY57" s="142"/>
      <c r="AZ57" s="140"/>
      <c r="BA57" s="140"/>
      <c r="BB57" s="140"/>
      <c r="BC57" s="140"/>
      <c r="BD57" s="140"/>
      <c r="BE57" s="140"/>
      <c r="BF57" s="140"/>
      <c r="BG57" s="140"/>
      <c r="BH57" s="140"/>
      <c r="BI57" s="140"/>
      <c r="BJ57" s="140"/>
      <c r="BK57" s="141"/>
      <c r="BL57" s="140"/>
      <c r="BM57" s="140"/>
      <c r="BN57" s="140"/>
      <c r="BO57" s="140"/>
      <c r="BP57" s="140"/>
      <c r="BQ57" s="140"/>
      <c r="BR57" s="140"/>
      <c r="BS57" s="140"/>
      <c r="BT57" s="140"/>
      <c r="BU57" s="140"/>
    </row>
    <row r="58" spans="1:73" hidden="1" x14ac:dyDescent="0.35">
      <c r="A58" s="140"/>
      <c r="B58" s="140"/>
      <c r="C58" s="333">
        <v>1624000</v>
      </c>
      <c r="D58" s="333"/>
      <c r="E58" s="333"/>
      <c r="F58" s="333"/>
      <c r="G58" s="333">
        <f>($H$20-MOD($H$20-1624000,4000))*0.6-400+100000</f>
        <v>399600</v>
      </c>
      <c r="H58" s="333"/>
      <c r="I58" s="333"/>
      <c r="J58" s="333"/>
      <c r="K58" s="142"/>
      <c r="L58" s="142"/>
      <c r="M58" s="140"/>
      <c r="N58" s="140"/>
      <c r="O58" s="333">
        <v>1624000</v>
      </c>
      <c r="P58" s="333"/>
      <c r="Q58" s="333"/>
      <c r="R58" s="333"/>
      <c r="S58" s="333">
        <f>($T$20-MOD($T$20-1624000,4000))*0.6-400+100000</f>
        <v>99600</v>
      </c>
      <c r="T58" s="333"/>
      <c r="U58" s="333"/>
      <c r="V58" s="333"/>
      <c r="W58" s="142"/>
      <c r="X58" s="142"/>
      <c r="Y58" s="140"/>
      <c r="Z58" s="140"/>
      <c r="AA58" s="140"/>
      <c r="AB58" s="140"/>
      <c r="AC58" s="140"/>
      <c r="AD58" s="334">
        <v>1624000</v>
      </c>
      <c r="AE58" s="335"/>
      <c r="AF58" s="335"/>
      <c r="AG58" s="336"/>
      <c r="AH58" s="333">
        <f>($H$26-MOD($H$26-1624000,4000))*0.6-400+100000</f>
        <v>699600</v>
      </c>
      <c r="AI58" s="333"/>
      <c r="AJ58" s="333"/>
      <c r="AK58" s="333"/>
      <c r="AL58" s="142"/>
      <c r="AM58" s="142"/>
      <c r="AN58" s="140"/>
      <c r="AO58" s="140"/>
      <c r="AP58" s="333">
        <v>1624000</v>
      </c>
      <c r="AQ58" s="333"/>
      <c r="AR58" s="333"/>
      <c r="AS58" s="333"/>
      <c r="AT58" s="334">
        <f>($T$26-MOD($T$26-1624000,4000))*0.6-400+100000</f>
        <v>879600</v>
      </c>
      <c r="AU58" s="335"/>
      <c r="AV58" s="335"/>
      <c r="AW58" s="336"/>
      <c r="AX58" s="142"/>
      <c r="AY58" s="142"/>
      <c r="AZ58" s="140"/>
      <c r="BA58" s="140"/>
      <c r="BB58" s="140"/>
      <c r="BC58" s="140"/>
      <c r="BD58" s="140"/>
      <c r="BE58" s="140"/>
      <c r="BF58" s="140"/>
      <c r="BG58" s="140"/>
      <c r="BH58" s="140"/>
      <c r="BI58" s="140"/>
      <c r="BJ58" s="140"/>
      <c r="BK58" s="141"/>
      <c r="BL58" s="140"/>
      <c r="BM58" s="140"/>
      <c r="BN58" s="140"/>
      <c r="BO58" s="140"/>
      <c r="BP58" s="140"/>
      <c r="BQ58" s="140"/>
      <c r="BR58" s="140"/>
      <c r="BS58" s="140"/>
      <c r="BT58" s="140"/>
      <c r="BU58" s="140"/>
    </row>
    <row r="59" spans="1:73" hidden="1" x14ac:dyDescent="0.35">
      <c r="A59" s="140"/>
      <c r="B59" s="140"/>
      <c r="C59" s="333">
        <v>1628000</v>
      </c>
      <c r="D59" s="333"/>
      <c r="E59" s="333"/>
      <c r="F59" s="333"/>
      <c r="G59" s="333">
        <f>($H$20-MOD($H$20-1624000,4000))*0.6+100000</f>
        <v>400000</v>
      </c>
      <c r="H59" s="333"/>
      <c r="I59" s="333"/>
      <c r="J59" s="333"/>
      <c r="K59" s="142"/>
      <c r="L59" s="142"/>
      <c r="M59" s="140"/>
      <c r="N59" s="140"/>
      <c r="O59" s="333">
        <v>1628000</v>
      </c>
      <c r="P59" s="333"/>
      <c r="Q59" s="333"/>
      <c r="R59" s="333"/>
      <c r="S59" s="333">
        <f>($T$20-MOD($T$20-1624000,4000))*0.6+100000</f>
        <v>100000</v>
      </c>
      <c r="T59" s="333"/>
      <c r="U59" s="333"/>
      <c r="V59" s="333"/>
      <c r="W59" s="142"/>
      <c r="X59" s="142"/>
      <c r="Y59" s="140"/>
      <c r="Z59" s="140"/>
      <c r="AA59" s="140"/>
      <c r="AB59" s="140"/>
      <c r="AC59" s="140"/>
      <c r="AD59" s="334">
        <v>1628000</v>
      </c>
      <c r="AE59" s="335"/>
      <c r="AF59" s="335"/>
      <c r="AG59" s="336"/>
      <c r="AH59" s="333">
        <f>($H$26-MOD($H$26-1624000,4000))*0.6+100000</f>
        <v>700000</v>
      </c>
      <c r="AI59" s="333"/>
      <c r="AJ59" s="333"/>
      <c r="AK59" s="333"/>
      <c r="AL59" s="142"/>
      <c r="AM59" s="142"/>
      <c r="AN59" s="140"/>
      <c r="AO59" s="140"/>
      <c r="AP59" s="333">
        <v>1628000</v>
      </c>
      <c r="AQ59" s="333"/>
      <c r="AR59" s="333"/>
      <c r="AS59" s="333"/>
      <c r="AT59" s="334">
        <f>($T$26-MOD($T$26-1624000,4000))*0.6+100000</f>
        <v>880000</v>
      </c>
      <c r="AU59" s="335"/>
      <c r="AV59" s="335"/>
      <c r="AW59" s="336"/>
      <c r="AX59" s="142"/>
      <c r="AY59" s="142"/>
      <c r="AZ59" s="140"/>
      <c r="BA59" s="140"/>
      <c r="BB59" s="140"/>
      <c r="BC59" s="140"/>
      <c r="BD59" s="140"/>
      <c r="BE59" s="140"/>
      <c r="BF59" s="140"/>
      <c r="BG59" s="140"/>
      <c r="BH59" s="140"/>
      <c r="BI59" s="140"/>
      <c r="BJ59" s="140"/>
      <c r="BK59" s="141"/>
      <c r="BL59" s="140"/>
      <c r="BM59" s="140"/>
      <c r="BN59" s="140"/>
      <c r="BO59" s="140"/>
      <c r="BP59" s="140"/>
      <c r="BQ59" s="140"/>
      <c r="BR59" s="140"/>
      <c r="BS59" s="140"/>
      <c r="BT59" s="140"/>
      <c r="BU59" s="140"/>
    </row>
    <row r="60" spans="1:73" hidden="1" x14ac:dyDescent="0.35">
      <c r="A60" s="140"/>
      <c r="B60" s="140"/>
      <c r="C60" s="333">
        <v>1800000</v>
      </c>
      <c r="D60" s="333"/>
      <c r="E60" s="333"/>
      <c r="F60" s="333"/>
      <c r="G60" s="333">
        <f>($H$20-MOD($H$20-1624000,4000))*0.7-180000+100000</f>
        <v>270000</v>
      </c>
      <c r="H60" s="333"/>
      <c r="I60" s="333"/>
      <c r="J60" s="333"/>
      <c r="K60" s="142"/>
      <c r="L60" s="142"/>
      <c r="M60" s="140"/>
      <c r="N60" s="140"/>
      <c r="O60" s="333">
        <v>1800000</v>
      </c>
      <c r="P60" s="333"/>
      <c r="Q60" s="333"/>
      <c r="R60" s="333"/>
      <c r="S60" s="333">
        <f>($T$20-MOD($T$20-1624000,4000))*0.7-180000+100000</f>
        <v>-80000</v>
      </c>
      <c r="T60" s="333"/>
      <c r="U60" s="333"/>
      <c r="V60" s="333"/>
      <c r="W60" s="142"/>
      <c r="X60" s="142"/>
      <c r="Y60" s="140"/>
      <c r="Z60" s="140"/>
      <c r="AA60" s="140"/>
      <c r="AB60" s="140"/>
      <c r="AC60" s="140"/>
      <c r="AD60" s="334">
        <v>1800000</v>
      </c>
      <c r="AE60" s="335"/>
      <c r="AF60" s="335"/>
      <c r="AG60" s="336"/>
      <c r="AH60" s="333">
        <f>($H$26-MOD($H$26-1624000,4000))*0.7-180000+100000</f>
        <v>620000</v>
      </c>
      <c r="AI60" s="333"/>
      <c r="AJ60" s="333"/>
      <c r="AK60" s="333"/>
      <c r="AL60" s="142"/>
      <c r="AM60" s="142"/>
      <c r="AN60" s="140"/>
      <c r="AO60" s="140"/>
      <c r="AP60" s="333">
        <v>1800000</v>
      </c>
      <c r="AQ60" s="333"/>
      <c r="AR60" s="333"/>
      <c r="AS60" s="333"/>
      <c r="AT60" s="334">
        <f>($T$26-MOD($T$26-1624000,4000))*0.7-180000+100000</f>
        <v>830000</v>
      </c>
      <c r="AU60" s="335"/>
      <c r="AV60" s="335"/>
      <c r="AW60" s="336"/>
      <c r="AX60" s="142"/>
      <c r="AY60" s="142"/>
      <c r="AZ60" s="140"/>
      <c r="BA60" s="140"/>
      <c r="BB60" s="140"/>
      <c r="BC60" s="140"/>
      <c r="BD60" s="140"/>
      <c r="BE60" s="140"/>
      <c r="BF60" s="140"/>
      <c r="BG60" s="140"/>
      <c r="BH60" s="140"/>
      <c r="BI60" s="140"/>
      <c r="BJ60" s="140"/>
      <c r="BK60" s="141"/>
      <c r="BL60" s="140"/>
      <c r="BM60" s="140"/>
      <c r="BN60" s="140"/>
      <c r="BO60" s="140"/>
      <c r="BP60" s="140"/>
      <c r="BQ60" s="140"/>
      <c r="BR60" s="140"/>
      <c r="BS60" s="140"/>
      <c r="BT60" s="140"/>
      <c r="BU60" s="140"/>
    </row>
    <row r="61" spans="1:73" hidden="1" x14ac:dyDescent="0.35">
      <c r="A61" s="140"/>
      <c r="B61" s="140"/>
      <c r="C61" s="333">
        <v>3600000</v>
      </c>
      <c r="D61" s="333"/>
      <c r="E61" s="333"/>
      <c r="F61" s="333"/>
      <c r="G61" s="333">
        <f>($H$20-MOD($H$20-1624000,4000))*0.8-440000</f>
        <v>-40000</v>
      </c>
      <c r="H61" s="333"/>
      <c r="I61" s="333"/>
      <c r="J61" s="333"/>
      <c r="K61" s="142"/>
      <c r="L61" s="142"/>
      <c r="M61" s="140"/>
      <c r="N61" s="140"/>
      <c r="O61" s="333">
        <v>3600000</v>
      </c>
      <c r="P61" s="333"/>
      <c r="Q61" s="333"/>
      <c r="R61" s="333"/>
      <c r="S61" s="333">
        <f>($T$20-MOD($T$20-1624000,4000))*0.8-440000</f>
        <v>-440000</v>
      </c>
      <c r="T61" s="333"/>
      <c r="U61" s="333"/>
      <c r="V61" s="333"/>
      <c r="W61" s="142"/>
      <c r="X61" s="142"/>
      <c r="Y61" s="140"/>
      <c r="Z61" s="140"/>
      <c r="AA61" s="140"/>
      <c r="AB61" s="140"/>
      <c r="AC61" s="140"/>
      <c r="AD61" s="334">
        <v>3600000</v>
      </c>
      <c r="AE61" s="335"/>
      <c r="AF61" s="335"/>
      <c r="AG61" s="336"/>
      <c r="AH61" s="333">
        <f>($H$26-MOD($H$26-1624000,4000))*0.8-440000</f>
        <v>360000</v>
      </c>
      <c r="AI61" s="333"/>
      <c r="AJ61" s="333"/>
      <c r="AK61" s="333"/>
      <c r="AL61" s="142"/>
      <c r="AM61" s="142"/>
      <c r="AN61" s="140"/>
      <c r="AO61" s="140"/>
      <c r="AP61" s="333">
        <v>3600000</v>
      </c>
      <c r="AQ61" s="333"/>
      <c r="AR61" s="333"/>
      <c r="AS61" s="333"/>
      <c r="AT61" s="334">
        <f>($T$26-MOD($T$26-1624000,4000))*0.8-440000</f>
        <v>600000</v>
      </c>
      <c r="AU61" s="335"/>
      <c r="AV61" s="335"/>
      <c r="AW61" s="336"/>
      <c r="AX61" s="142"/>
      <c r="AY61" s="142"/>
      <c r="AZ61" s="140"/>
      <c r="BA61" s="140"/>
      <c r="BB61" s="140"/>
      <c r="BC61" s="140"/>
      <c r="BD61" s="140"/>
      <c r="BE61" s="140"/>
      <c r="BF61" s="140"/>
      <c r="BG61" s="140"/>
      <c r="BH61" s="140"/>
      <c r="BI61" s="140"/>
      <c r="BJ61" s="140"/>
      <c r="BK61" s="141"/>
      <c r="BL61" s="140"/>
      <c r="BM61" s="140"/>
      <c r="BN61" s="140"/>
      <c r="BO61" s="140"/>
      <c r="BP61" s="140"/>
      <c r="BQ61" s="140"/>
      <c r="BR61" s="140"/>
      <c r="BS61" s="140"/>
      <c r="BT61" s="140"/>
      <c r="BU61" s="140"/>
    </row>
    <row r="62" spans="1:73" hidden="1" x14ac:dyDescent="0.35">
      <c r="A62" s="140"/>
      <c r="B62" s="140"/>
      <c r="C62" s="333">
        <v>6600000</v>
      </c>
      <c r="D62" s="333"/>
      <c r="E62" s="333"/>
      <c r="F62" s="333"/>
      <c r="G62" s="333">
        <f>ROUNDDOWN($H$20*0.9,0)-1100000</f>
        <v>-650000</v>
      </c>
      <c r="H62" s="333"/>
      <c r="I62" s="333"/>
      <c r="J62" s="333"/>
      <c r="K62" s="142"/>
      <c r="L62" s="142"/>
      <c r="M62" s="140"/>
      <c r="N62" s="140"/>
      <c r="O62" s="333">
        <v>6600000</v>
      </c>
      <c r="P62" s="333"/>
      <c r="Q62" s="333"/>
      <c r="R62" s="333"/>
      <c r="S62" s="333">
        <f>ROUNDDOWN($T$20*0.9,0)-1100000</f>
        <v>-1100000</v>
      </c>
      <c r="T62" s="333"/>
      <c r="U62" s="333"/>
      <c r="V62" s="333"/>
      <c r="W62" s="142"/>
      <c r="X62" s="142"/>
      <c r="Y62" s="140"/>
      <c r="Z62" s="140"/>
      <c r="AA62" s="140"/>
      <c r="AB62" s="140"/>
      <c r="AC62" s="140"/>
      <c r="AD62" s="334">
        <v>6600000</v>
      </c>
      <c r="AE62" s="335"/>
      <c r="AF62" s="335"/>
      <c r="AG62" s="336"/>
      <c r="AH62" s="333">
        <f>ROUNDDOWN($H$26*0.9,0)-1100000</f>
        <v>-200000</v>
      </c>
      <c r="AI62" s="333"/>
      <c r="AJ62" s="333"/>
      <c r="AK62" s="333"/>
      <c r="AL62" s="142"/>
      <c r="AM62" s="142"/>
      <c r="AN62" s="140"/>
      <c r="AO62" s="140"/>
      <c r="AP62" s="333">
        <v>6600000</v>
      </c>
      <c r="AQ62" s="333"/>
      <c r="AR62" s="333"/>
      <c r="AS62" s="333"/>
      <c r="AT62" s="334">
        <f>ROUNDDOWN($T$26*0.9,0)-1100000</f>
        <v>70000</v>
      </c>
      <c r="AU62" s="335"/>
      <c r="AV62" s="335"/>
      <c r="AW62" s="336"/>
      <c r="AX62" s="142"/>
      <c r="AY62" s="142"/>
      <c r="AZ62" s="140"/>
      <c r="BA62" s="140"/>
      <c r="BB62" s="140"/>
      <c r="BC62" s="140"/>
      <c r="BD62" s="140"/>
      <c r="BE62" s="140"/>
      <c r="BF62" s="140"/>
      <c r="BG62" s="140"/>
      <c r="BH62" s="140"/>
      <c r="BI62" s="140"/>
      <c r="BJ62" s="140"/>
      <c r="BK62" s="141"/>
      <c r="BL62" s="140"/>
      <c r="BM62" s="140"/>
      <c r="BN62" s="140"/>
      <c r="BO62" s="140"/>
      <c r="BP62" s="140"/>
      <c r="BQ62" s="140"/>
      <c r="BR62" s="140"/>
      <c r="BS62" s="140"/>
      <c r="BT62" s="140"/>
      <c r="BU62" s="140"/>
    </row>
    <row r="63" spans="1:73" hidden="1" x14ac:dyDescent="0.35">
      <c r="A63" s="140"/>
      <c r="B63" s="140"/>
      <c r="C63" s="333">
        <v>10000000</v>
      </c>
      <c r="D63" s="333"/>
      <c r="E63" s="333"/>
      <c r="F63" s="333"/>
      <c r="G63" s="333">
        <f>ROUNDDOWN($H$20*0.95,0)-1600000</f>
        <v>-1125000</v>
      </c>
      <c r="H63" s="333"/>
      <c r="I63" s="333"/>
      <c r="J63" s="333"/>
      <c r="K63" s="142"/>
      <c r="L63" s="142"/>
      <c r="M63" s="140"/>
      <c r="N63" s="140"/>
      <c r="O63" s="333">
        <v>10000000</v>
      </c>
      <c r="P63" s="333"/>
      <c r="Q63" s="333"/>
      <c r="R63" s="333"/>
      <c r="S63" s="333">
        <f>ROUNDDOWN($T$20*0.95,0)-1600000</f>
        <v>-1600000</v>
      </c>
      <c r="T63" s="333"/>
      <c r="U63" s="333"/>
      <c r="V63" s="333"/>
      <c r="W63" s="142"/>
      <c r="X63" s="142"/>
      <c r="Y63" s="140"/>
      <c r="Z63" s="140"/>
      <c r="AA63" s="140"/>
      <c r="AB63" s="140"/>
      <c r="AC63" s="140"/>
      <c r="AD63" s="334">
        <v>10000000</v>
      </c>
      <c r="AE63" s="335"/>
      <c r="AF63" s="335"/>
      <c r="AG63" s="336"/>
      <c r="AH63" s="333">
        <f>ROUNDDOWN($H$26*0.95,0)-1600000</f>
        <v>-650000</v>
      </c>
      <c r="AI63" s="333"/>
      <c r="AJ63" s="333"/>
      <c r="AK63" s="333"/>
      <c r="AL63" s="142"/>
      <c r="AM63" s="142"/>
      <c r="AN63" s="140"/>
      <c r="AO63" s="140"/>
      <c r="AP63" s="333">
        <v>10000000</v>
      </c>
      <c r="AQ63" s="333"/>
      <c r="AR63" s="333"/>
      <c r="AS63" s="333"/>
      <c r="AT63" s="334">
        <f>ROUNDDOWN($T$26*0.95,0)-1600000</f>
        <v>-365000</v>
      </c>
      <c r="AU63" s="335"/>
      <c r="AV63" s="335"/>
      <c r="AW63" s="336"/>
      <c r="AX63" s="142"/>
      <c r="AY63" s="142"/>
      <c r="AZ63" s="140"/>
      <c r="BA63" s="140"/>
      <c r="BB63" s="140"/>
      <c r="BC63" s="140"/>
      <c r="BD63" s="140"/>
      <c r="BE63" s="140"/>
      <c r="BF63" s="140"/>
      <c r="BG63" s="140"/>
      <c r="BH63" s="140"/>
      <c r="BI63" s="140"/>
      <c r="BJ63" s="140"/>
      <c r="BK63" s="141"/>
      <c r="BL63" s="140"/>
      <c r="BM63" s="140"/>
      <c r="BN63" s="140"/>
      <c r="BO63" s="140"/>
      <c r="BP63" s="140"/>
      <c r="BQ63" s="140"/>
      <c r="BR63" s="140"/>
      <c r="BS63" s="140"/>
      <c r="BT63" s="140"/>
      <c r="BU63" s="140"/>
    </row>
    <row r="64" spans="1:73" hidden="1" x14ac:dyDescent="0.35">
      <c r="A64" s="140"/>
      <c r="B64" s="140"/>
      <c r="C64" s="69"/>
      <c r="D64" s="69"/>
      <c r="E64" s="69"/>
      <c r="F64" s="69"/>
      <c r="G64" s="143"/>
      <c r="H64" s="143"/>
      <c r="I64" s="142"/>
      <c r="J64" s="142"/>
      <c r="K64" s="142"/>
      <c r="L64" s="142"/>
      <c r="M64" s="140"/>
      <c r="N64" s="140"/>
      <c r="O64" s="69"/>
      <c r="P64" s="69"/>
      <c r="Q64" s="69"/>
      <c r="R64" s="69"/>
      <c r="S64" s="143"/>
      <c r="T64" s="143"/>
      <c r="U64" s="142"/>
      <c r="V64" s="142"/>
      <c r="W64" s="142"/>
      <c r="X64" s="142"/>
      <c r="Y64" s="140"/>
      <c r="Z64" s="140"/>
      <c r="AA64" s="140"/>
      <c r="AB64" s="140"/>
      <c r="AC64" s="140"/>
      <c r="AD64" s="69"/>
      <c r="AE64" s="69"/>
      <c r="AF64" s="69"/>
      <c r="AG64" s="69"/>
      <c r="AH64" s="143"/>
      <c r="AI64" s="143"/>
      <c r="AJ64" s="142"/>
      <c r="AK64" s="142"/>
      <c r="AL64" s="142"/>
      <c r="AM64" s="142"/>
      <c r="AN64" s="140"/>
      <c r="AO64" s="140"/>
      <c r="AP64" s="69"/>
      <c r="AQ64" s="69"/>
      <c r="AR64" s="69"/>
      <c r="AS64" s="69"/>
      <c r="AT64" s="143"/>
      <c r="AU64" s="143"/>
      <c r="AV64" s="142"/>
      <c r="AW64" s="142"/>
      <c r="AX64" s="142"/>
      <c r="AY64" s="142"/>
      <c r="AZ64" s="140"/>
      <c r="BA64" s="140"/>
      <c r="BB64" s="140"/>
      <c r="BC64" s="140"/>
      <c r="BD64" s="140"/>
      <c r="BE64" s="140"/>
      <c r="BF64" s="140"/>
      <c r="BG64" s="140"/>
      <c r="BH64" s="140"/>
      <c r="BI64" s="140"/>
      <c r="BJ64" s="140"/>
      <c r="BK64" s="141"/>
      <c r="BL64" s="140"/>
      <c r="BM64" s="140"/>
      <c r="BN64" s="140"/>
      <c r="BO64" s="140"/>
      <c r="BP64" s="140"/>
      <c r="BQ64" s="140"/>
      <c r="BR64" s="140"/>
      <c r="BS64" s="140"/>
      <c r="BT64" s="140"/>
      <c r="BU64" s="140"/>
    </row>
    <row r="65" spans="1:73" hidden="1" x14ac:dyDescent="0.4">
      <c r="A65" s="140"/>
      <c r="B65" s="140"/>
      <c r="C65" s="525" t="s">
        <v>79</v>
      </c>
      <c r="D65" s="525"/>
      <c r="E65" s="525"/>
      <c r="F65" s="525"/>
      <c r="G65" s="143"/>
      <c r="H65" s="143"/>
      <c r="I65" s="142"/>
      <c r="J65" s="142"/>
      <c r="K65" s="142"/>
      <c r="L65" s="142"/>
      <c r="M65" s="140"/>
      <c r="N65" s="140"/>
      <c r="O65" s="525" t="s">
        <v>79</v>
      </c>
      <c r="P65" s="525"/>
      <c r="Q65" s="525"/>
      <c r="R65" s="525"/>
      <c r="S65" s="143"/>
      <c r="T65" s="143"/>
      <c r="U65" s="142"/>
      <c r="V65" s="142"/>
      <c r="W65" s="142"/>
      <c r="X65" s="142"/>
      <c r="Y65" s="140"/>
      <c r="Z65" s="140"/>
      <c r="AA65" s="140"/>
      <c r="AB65" s="140"/>
      <c r="AC65" s="140"/>
      <c r="AD65" s="525" t="s">
        <v>79</v>
      </c>
      <c r="AE65" s="525"/>
      <c r="AF65" s="525"/>
      <c r="AG65" s="525"/>
      <c r="AH65" s="143"/>
      <c r="AI65" s="143"/>
      <c r="AJ65" s="142"/>
      <c r="AK65" s="142"/>
      <c r="AL65" s="142"/>
      <c r="AM65" s="142"/>
      <c r="AN65" s="140"/>
      <c r="AO65" s="140"/>
      <c r="AP65" s="525" t="s">
        <v>79</v>
      </c>
      <c r="AQ65" s="525"/>
      <c r="AR65" s="525"/>
      <c r="AS65" s="525"/>
      <c r="AT65" s="143"/>
      <c r="AU65" s="143"/>
      <c r="AV65" s="142"/>
      <c r="AW65" s="142"/>
      <c r="AX65" s="142"/>
      <c r="AY65" s="142"/>
      <c r="AZ65" s="140"/>
      <c r="BA65" s="140"/>
      <c r="BB65" s="140"/>
      <c r="BC65" s="140"/>
      <c r="BD65" s="140"/>
      <c r="BE65" s="140"/>
      <c r="BF65" s="140"/>
      <c r="BG65" s="140"/>
      <c r="BH65" s="140"/>
      <c r="BI65" s="140"/>
      <c r="BJ65" s="140"/>
      <c r="BK65" s="141"/>
      <c r="BL65" s="140"/>
      <c r="BM65" s="140"/>
      <c r="BN65" s="140"/>
      <c r="BO65" s="140"/>
      <c r="BP65" s="140"/>
      <c r="BQ65" s="140"/>
      <c r="BR65" s="140"/>
      <c r="BS65" s="140"/>
      <c r="BT65" s="140"/>
      <c r="BU65" s="140"/>
    </row>
    <row r="66" spans="1:73" hidden="1" x14ac:dyDescent="0.4">
      <c r="A66" s="140"/>
      <c r="B66" s="140"/>
      <c r="C66" s="525" t="s">
        <v>80</v>
      </c>
      <c r="D66" s="525"/>
      <c r="E66" s="525"/>
      <c r="F66" s="525"/>
      <c r="G66" s="525"/>
      <c r="H66" s="525"/>
      <c r="I66" s="526">
        <f>IF(H21&gt;1300000,0,H21-600000)</f>
        <v>0</v>
      </c>
      <c r="J66" s="526"/>
      <c r="K66" s="526"/>
      <c r="L66" s="526"/>
      <c r="M66" s="140"/>
      <c r="N66" s="140"/>
      <c r="O66" s="525" t="s">
        <v>80</v>
      </c>
      <c r="P66" s="525"/>
      <c r="Q66" s="525"/>
      <c r="R66" s="525"/>
      <c r="S66" s="525"/>
      <c r="T66" s="525"/>
      <c r="U66" s="526">
        <f>IF(T21&gt;1300000,0,T21-600000)</f>
        <v>-600000</v>
      </c>
      <c r="V66" s="526"/>
      <c r="W66" s="526"/>
      <c r="X66" s="526"/>
      <c r="Y66" s="140"/>
      <c r="Z66" s="140"/>
      <c r="AA66" s="140"/>
      <c r="AB66" s="140"/>
      <c r="AC66" s="140"/>
      <c r="AD66" s="525" t="s">
        <v>80</v>
      </c>
      <c r="AE66" s="525"/>
      <c r="AF66" s="525"/>
      <c r="AG66" s="525"/>
      <c r="AH66" s="525"/>
      <c r="AI66" s="525"/>
      <c r="AJ66" s="526">
        <f>IF(H27&gt;1300000,0,H27-600000)</f>
        <v>-600000</v>
      </c>
      <c r="AK66" s="526"/>
      <c r="AL66" s="526"/>
      <c r="AM66" s="526"/>
      <c r="AN66" s="140"/>
      <c r="AO66" s="140"/>
      <c r="AP66" s="525" t="s">
        <v>80</v>
      </c>
      <c r="AQ66" s="525"/>
      <c r="AR66" s="525"/>
      <c r="AS66" s="525"/>
      <c r="AT66" s="525"/>
      <c r="AU66" s="525"/>
      <c r="AV66" s="526">
        <f>IF(T27&gt;1300000,0,T27-600000)</f>
        <v>-100000</v>
      </c>
      <c r="AW66" s="526"/>
      <c r="AX66" s="526"/>
      <c r="AY66" s="526"/>
      <c r="AZ66" s="140"/>
      <c r="BA66" s="140"/>
      <c r="BB66" s="140"/>
      <c r="BC66" s="140"/>
      <c r="BD66" s="140"/>
      <c r="BE66" s="140"/>
      <c r="BF66" s="140"/>
      <c r="BG66" s="140"/>
      <c r="BH66" s="140"/>
      <c r="BI66" s="140"/>
      <c r="BJ66" s="140"/>
      <c r="BK66" s="141"/>
      <c r="BL66" s="140"/>
      <c r="BM66" s="140"/>
      <c r="BN66" s="140"/>
      <c r="BO66" s="140"/>
      <c r="BP66" s="140"/>
      <c r="BQ66" s="140"/>
      <c r="BR66" s="140"/>
      <c r="BS66" s="140"/>
      <c r="BT66" s="140"/>
      <c r="BU66" s="140"/>
    </row>
    <row r="67" spans="1:73" hidden="1" x14ac:dyDescent="0.4">
      <c r="A67" s="140"/>
      <c r="B67" s="140"/>
      <c r="C67" s="525" t="s">
        <v>81</v>
      </c>
      <c r="D67" s="525"/>
      <c r="E67" s="525"/>
      <c r="F67" s="525"/>
      <c r="G67" s="525"/>
      <c r="H67" s="525"/>
      <c r="I67" s="526">
        <f>IF(AND(H21&gt;=1300000,H21&lt;4100000),H21*0.75-275000,0)</f>
        <v>850000</v>
      </c>
      <c r="J67" s="526"/>
      <c r="K67" s="526"/>
      <c r="L67" s="526"/>
      <c r="M67" s="140"/>
      <c r="N67" s="140"/>
      <c r="O67" s="525" t="s">
        <v>81</v>
      </c>
      <c r="P67" s="525"/>
      <c r="Q67" s="525"/>
      <c r="R67" s="525"/>
      <c r="S67" s="525"/>
      <c r="T67" s="525"/>
      <c r="U67" s="526">
        <f>IF(AND(T21&gt;=1300000,T21&lt;4100000),T21*0.75-275000,0)</f>
        <v>0</v>
      </c>
      <c r="V67" s="526"/>
      <c r="W67" s="526"/>
      <c r="X67" s="526"/>
      <c r="Y67" s="140"/>
      <c r="Z67" s="140"/>
      <c r="AA67" s="140"/>
      <c r="AB67" s="140"/>
      <c r="AC67" s="140"/>
      <c r="AD67" s="525" t="s">
        <v>81</v>
      </c>
      <c r="AE67" s="525"/>
      <c r="AF67" s="525"/>
      <c r="AG67" s="525"/>
      <c r="AH67" s="525"/>
      <c r="AI67" s="525"/>
      <c r="AJ67" s="526">
        <f>IF(AND(H27&gt;=1300000,H27&lt;4100000),H27*0.75-275000,0)</f>
        <v>0</v>
      </c>
      <c r="AK67" s="526"/>
      <c r="AL67" s="526"/>
      <c r="AM67" s="526"/>
      <c r="AN67" s="140"/>
      <c r="AO67" s="140"/>
      <c r="AP67" s="525" t="s">
        <v>81</v>
      </c>
      <c r="AQ67" s="525"/>
      <c r="AR67" s="525"/>
      <c r="AS67" s="525"/>
      <c r="AT67" s="525"/>
      <c r="AU67" s="525"/>
      <c r="AV67" s="526">
        <f>IF(AND(T27&gt;=1300000,T27&lt;4100000),T27*0.75-275000,0)</f>
        <v>0</v>
      </c>
      <c r="AW67" s="526"/>
      <c r="AX67" s="526"/>
      <c r="AY67" s="526"/>
      <c r="AZ67" s="140"/>
      <c r="BA67" s="140"/>
      <c r="BB67" s="140"/>
      <c r="BC67" s="140"/>
      <c r="BD67" s="140"/>
      <c r="BE67" s="140"/>
      <c r="BF67" s="140"/>
      <c r="BG67" s="140"/>
      <c r="BH67" s="140"/>
      <c r="BI67" s="140"/>
      <c r="BJ67" s="140"/>
      <c r="BK67" s="141"/>
      <c r="BL67" s="140"/>
      <c r="BM67" s="140"/>
      <c r="BN67" s="140"/>
      <c r="BO67" s="140"/>
      <c r="BP67" s="140"/>
      <c r="BQ67" s="140"/>
      <c r="BR67" s="140"/>
      <c r="BS67" s="140"/>
      <c r="BT67" s="140"/>
      <c r="BU67" s="140"/>
    </row>
    <row r="68" spans="1:73" hidden="1" x14ac:dyDescent="0.4">
      <c r="A68" s="140"/>
      <c r="B68" s="140"/>
      <c r="C68" s="525" t="s">
        <v>82</v>
      </c>
      <c r="D68" s="525"/>
      <c r="E68" s="525"/>
      <c r="F68" s="525"/>
      <c r="G68" s="525"/>
      <c r="H68" s="525"/>
      <c r="I68" s="526">
        <f>IF(AND(H21&gt;=4100000,H21&lt;7700000),H21*0.85-685000,0)</f>
        <v>0</v>
      </c>
      <c r="J68" s="526"/>
      <c r="K68" s="526"/>
      <c r="L68" s="526"/>
      <c r="M68" s="140"/>
      <c r="N68" s="140"/>
      <c r="O68" s="525" t="s">
        <v>82</v>
      </c>
      <c r="P68" s="525"/>
      <c r="Q68" s="525"/>
      <c r="R68" s="525"/>
      <c r="S68" s="525"/>
      <c r="T68" s="525"/>
      <c r="U68" s="526">
        <f>IF(AND(T21&gt;=4100000,T21&lt;7700000),T21*0.85-685000,0)</f>
        <v>0</v>
      </c>
      <c r="V68" s="526"/>
      <c r="W68" s="526"/>
      <c r="X68" s="526"/>
      <c r="Y68" s="140"/>
      <c r="Z68" s="140"/>
      <c r="AA68" s="140"/>
      <c r="AB68" s="140"/>
      <c r="AC68" s="140"/>
      <c r="AD68" s="525" t="s">
        <v>82</v>
      </c>
      <c r="AE68" s="525"/>
      <c r="AF68" s="525"/>
      <c r="AG68" s="525"/>
      <c r="AH68" s="525"/>
      <c r="AI68" s="525"/>
      <c r="AJ68" s="526">
        <f>IF(AND(H27&gt;=4100000,H27&lt;7700000),H27*0.85-685000,0)</f>
        <v>0</v>
      </c>
      <c r="AK68" s="526"/>
      <c r="AL68" s="526"/>
      <c r="AM68" s="526"/>
      <c r="AN68" s="140"/>
      <c r="AO68" s="140"/>
      <c r="AP68" s="525" t="s">
        <v>82</v>
      </c>
      <c r="AQ68" s="525"/>
      <c r="AR68" s="525"/>
      <c r="AS68" s="525"/>
      <c r="AT68" s="525"/>
      <c r="AU68" s="525"/>
      <c r="AV68" s="526">
        <f>IF(AND(T27&gt;=4100000,T27&lt;7700000),T27*0.85-685000,0)</f>
        <v>0</v>
      </c>
      <c r="AW68" s="526"/>
      <c r="AX68" s="526"/>
      <c r="AY68" s="526"/>
      <c r="AZ68" s="140"/>
      <c r="BA68" s="140"/>
      <c r="BB68" s="140"/>
      <c r="BC68" s="140"/>
      <c r="BD68" s="140"/>
      <c r="BE68" s="140"/>
      <c r="BF68" s="140"/>
      <c r="BG68" s="140"/>
      <c r="BH68" s="140"/>
      <c r="BI68" s="140"/>
      <c r="BJ68" s="140"/>
      <c r="BK68" s="141"/>
      <c r="BL68" s="140"/>
      <c r="BM68" s="140"/>
      <c r="BN68" s="140"/>
      <c r="BO68" s="140"/>
      <c r="BP68" s="140"/>
      <c r="BQ68" s="140"/>
      <c r="BR68" s="140"/>
      <c r="BS68" s="140"/>
      <c r="BT68" s="140"/>
      <c r="BU68" s="140"/>
    </row>
    <row r="69" spans="1:73" hidden="1" x14ac:dyDescent="0.4">
      <c r="A69" s="140"/>
      <c r="B69" s="140"/>
      <c r="C69" s="525" t="s">
        <v>83</v>
      </c>
      <c r="D69" s="525"/>
      <c r="E69" s="525"/>
      <c r="F69" s="525"/>
      <c r="G69" s="525"/>
      <c r="H69" s="525"/>
      <c r="I69" s="526">
        <f>IF(AND(H21&gt;=7700000,H21&lt;10000000),H21*0.95-1455000,0)</f>
        <v>0</v>
      </c>
      <c r="J69" s="526"/>
      <c r="K69" s="526"/>
      <c r="L69" s="526"/>
      <c r="M69" s="140"/>
      <c r="N69" s="140"/>
      <c r="O69" s="525" t="s">
        <v>83</v>
      </c>
      <c r="P69" s="525"/>
      <c r="Q69" s="525"/>
      <c r="R69" s="525"/>
      <c r="S69" s="525"/>
      <c r="T69" s="525"/>
      <c r="U69" s="526">
        <f>IF(AND(T21&gt;=7700000,T21&lt;10000000),T21*0.95-1455000,0)</f>
        <v>0</v>
      </c>
      <c r="V69" s="526"/>
      <c r="W69" s="526"/>
      <c r="X69" s="526"/>
      <c r="Y69" s="140"/>
      <c r="Z69" s="140"/>
      <c r="AA69" s="140"/>
      <c r="AB69" s="140"/>
      <c r="AC69" s="140"/>
      <c r="AD69" s="525" t="s">
        <v>83</v>
      </c>
      <c r="AE69" s="525"/>
      <c r="AF69" s="525"/>
      <c r="AG69" s="525"/>
      <c r="AH69" s="525"/>
      <c r="AI69" s="525"/>
      <c r="AJ69" s="526">
        <f>IF(AND(H27&gt;=7700000,H27&lt;10000000),H27*0.95-1455000,0)</f>
        <v>0</v>
      </c>
      <c r="AK69" s="526"/>
      <c r="AL69" s="526"/>
      <c r="AM69" s="526"/>
      <c r="AN69" s="140"/>
      <c r="AO69" s="140"/>
      <c r="AP69" s="525" t="s">
        <v>83</v>
      </c>
      <c r="AQ69" s="525"/>
      <c r="AR69" s="525"/>
      <c r="AS69" s="525"/>
      <c r="AT69" s="525"/>
      <c r="AU69" s="525"/>
      <c r="AV69" s="526">
        <f>IF(AND(T27&gt;=7700000,T27&lt;10000000),T27*0.95-1455000,0)</f>
        <v>0</v>
      </c>
      <c r="AW69" s="526"/>
      <c r="AX69" s="526"/>
      <c r="AY69" s="526"/>
      <c r="AZ69" s="140"/>
      <c r="BA69" s="140"/>
      <c r="BB69" s="140"/>
      <c r="BC69" s="140"/>
      <c r="BD69" s="140"/>
      <c r="BE69" s="140"/>
      <c r="BF69" s="140"/>
      <c r="BG69" s="140"/>
      <c r="BH69" s="140"/>
      <c r="BI69" s="140"/>
      <c r="BJ69" s="140"/>
      <c r="BK69" s="141"/>
      <c r="BL69" s="140"/>
      <c r="BM69" s="140"/>
      <c r="BN69" s="140"/>
      <c r="BO69" s="140"/>
      <c r="BP69" s="140"/>
      <c r="BQ69" s="140"/>
      <c r="BR69" s="140"/>
      <c r="BS69" s="140"/>
      <c r="BT69" s="140"/>
      <c r="BU69" s="140"/>
    </row>
    <row r="70" spans="1:73" hidden="1" x14ac:dyDescent="0.4">
      <c r="A70" s="140"/>
      <c r="B70" s="140"/>
      <c r="C70" s="525" t="s">
        <v>84</v>
      </c>
      <c r="D70" s="525"/>
      <c r="E70" s="525"/>
      <c r="F70" s="525"/>
      <c r="G70" s="525"/>
      <c r="H70" s="525"/>
      <c r="I70" s="526">
        <f>IF(H21&gt;=10000000,H21-1955000,0)</f>
        <v>0</v>
      </c>
      <c r="J70" s="526"/>
      <c r="K70" s="526"/>
      <c r="L70" s="526"/>
      <c r="M70" s="140"/>
      <c r="N70" s="140"/>
      <c r="O70" s="525" t="s">
        <v>84</v>
      </c>
      <c r="P70" s="525"/>
      <c r="Q70" s="525"/>
      <c r="R70" s="525"/>
      <c r="S70" s="525"/>
      <c r="T70" s="525"/>
      <c r="U70" s="526">
        <f>IF(T21&gt;=10000000,T21-1955000,0)</f>
        <v>0</v>
      </c>
      <c r="V70" s="526"/>
      <c r="W70" s="526"/>
      <c r="X70" s="526"/>
      <c r="Y70" s="140"/>
      <c r="Z70" s="140"/>
      <c r="AA70" s="140"/>
      <c r="AB70" s="140"/>
      <c r="AC70" s="140"/>
      <c r="AD70" s="525" t="s">
        <v>84</v>
      </c>
      <c r="AE70" s="525"/>
      <c r="AF70" s="525"/>
      <c r="AG70" s="525"/>
      <c r="AH70" s="525"/>
      <c r="AI70" s="525"/>
      <c r="AJ70" s="526">
        <f>IF(H27&gt;=10000000,H27-1955000,0)</f>
        <v>0</v>
      </c>
      <c r="AK70" s="526"/>
      <c r="AL70" s="526"/>
      <c r="AM70" s="526"/>
      <c r="AN70" s="140"/>
      <c r="AO70" s="140"/>
      <c r="AP70" s="525" t="s">
        <v>84</v>
      </c>
      <c r="AQ70" s="525"/>
      <c r="AR70" s="525"/>
      <c r="AS70" s="525"/>
      <c r="AT70" s="525"/>
      <c r="AU70" s="525"/>
      <c r="AV70" s="526">
        <f>IF(T27&gt;=10000000,T27-1955000,0)</f>
        <v>0</v>
      </c>
      <c r="AW70" s="526"/>
      <c r="AX70" s="526"/>
      <c r="AY70" s="526"/>
      <c r="AZ70" s="140"/>
      <c r="BA70" s="140"/>
      <c r="BB70" s="140"/>
      <c r="BC70" s="140"/>
      <c r="BD70" s="140"/>
      <c r="BE70" s="140"/>
      <c r="BF70" s="140"/>
      <c r="BG70" s="140"/>
      <c r="BH70" s="140"/>
      <c r="BI70" s="140"/>
      <c r="BJ70" s="140"/>
      <c r="BK70" s="141"/>
      <c r="BL70" s="140"/>
      <c r="BM70" s="140"/>
      <c r="BN70" s="140"/>
      <c r="BO70" s="140"/>
      <c r="BP70" s="140"/>
      <c r="BQ70" s="140"/>
      <c r="BR70" s="140"/>
      <c r="BS70" s="140"/>
      <c r="BT70" s="140"/>
      <c r="BU70" s="140"/>
    </row>
    <row r="71" spans="1:73" hidden="1" x14ac:dyDescent="0.4">
      <c r="A71" s="140"/>
      <c r="B71" s="140"/>
      <c r="C71" s="525" t="s">
        <v>85</v>
      </c>
      <c r="D71" s="525"/>
      <c r="E71" s="525"/>
      <c r="F71" s="525"/>
      <c r="G71" s="525"/>
      <c r="H71" s="525"/>
      <c r="I71" s="526">
        <f>MAX(I66:L70)</f>
        <v>850000</v>
      </c>
      <c r="J71" s="526"/>
      <c r="K71" s="526"/>
      <c r="L71" s="526"/>
      <c r="M71" s="140"/>
      <c r="N71" s="140"/>
      <c r="O71" s="525" t="s">
        <v>85</v>
      </c>
      <c r="P71" s="525"/>
      <c r="Q71" s="525"/>
      <c r="R71" s="525"/>
      <c r="S71" s="525"/>
      <c r="T71" s="525"/>
      <c r="U71" s="526">
        <f>MAX(U66:X70)</f>
        <v>0</v>
      </c>
      <c r="V71" s="526"/>
      <c r="W71" s="526"/>
      <c r="X71" s="526"/>
      <c r="Y71" s="140"/>
      <c r="Z71" s="140"/>
      <c r="AA71" s="140"/>
      <c r="AB71" s="140"/>
      <c r="AC71" s="140"/>
      <c r="AD71" s="525" t="s">
        <v>85</v>
      </c>
      <c r="AE71" s="525"/>
      <c r="AF71" s="525"/>
      <c r="AG71" s="525"/>
      <c r="AH71" s="525"/>
      <c r="AI71" s="525"/>
      <c r="AJ71" s="526">
        <f>MAX(AJ66:AM70)</f>
        <v>0</v>
      </c>
      <c r="AK71" s="526"/>
      <c r="AL71" s="526"/>
      <c r="AM71" s="526"/>
      <c r="AN71" s="140"/>
      <c r="AO71" s="140"/>
      <c r="AP71" s="525" t="s">
        <v>85</v>
      </c>
      <c r="AQ71" s="525"/>
      <c r="AR71" s="525"/>
      <c r="AS71" s="525"/>
      <c r="AT71" s="525"/>
      <c r="AU71" s="525"/>
      <c r="AV71" s="526">
        <f>MAX(AV66:AY70)</f>
        <v>0</v>
      </c>
      <c r="AW71" s="526"/>
      <c r="AX71" s="526"/>
      <c r="AY71" s="526"/>
      <c r="AZ71" s="140"/>
      <c r="BA71" s="140"/>
      <c r="BB71" s="140"/>
      <c r="BC71" s="140"/>
      <c r="BD71" s="140"/>
      <c r="BE71" s="140"/>
      <c r="BF71" s="140"/>
      <c r="BG71" s="140"/>
      <c r="BH71" s="140"/>
      <c r="BI71" s="140"/>
      <c r="BJ71" s="140"/>
      <c r="BK71" s="141"/>
      <c r="BL71" s="140"/>
      <c r="BM71" s="140"/>
      <c r="BN71" s="140"/>
      <c r="BO71" s="140"/>
      <c r="BP71" s="140"/>
      <c r="BQ71" s="140"/>
      <c r="BR71" s="140"/>
      <c r="BS71" s="140"/>
      <c r="BT71" s="140"/>
      <c r="BU71" s="140"/>
    </row>
    <row r="72" spans="1:73" hidden="1" x14ac:dyDescent="0.4">
      <c r="A72" s="140"/>
      <c r="B72" s="140"/>
      <c r="C72" s="143"/>
      <c r="D72" s="143"/>
      <c r="E72" s="143"/>
      <c r="F72" s="143"/>
      <c r="G72" s="143"/>
      <c r="H72" s="143"/>
      <c r="I72" s="142"/>
      <c r="J72" s="142"/>
      <c r="K72" s="142"/>
      <c r="L72" s="142"/>
      <c r="M72" s="140"/>
      <c r="N72" s="140"/>
      <c r="O72" s="143"/>
      <c r="P72" s="143"/>
      <c r="Q72" s="143"/>
      <c r="R72" s="143"/>
      <c r="S72" s="143"/>
      <c r="T72" s="143"/>
      <c r="U72" s="142"/>
      <c r="V72" s="142"/>
      <c r="W72" s="142"/>
      <c r="X72" s="142"/>
      <c r="Y72" s="140"/>
      <c r="Z72" s="140"/>
      <c r="AA72" s="140"/>
      <c r="AB72" s="140"/>
      <c r="AC72" s="140"/>
      <c r="AD72" s="143"/>
      <c r="AE72" s="143"/>
      <c r="AF72" s="143"/>
      <c r="AG72" s="143"/>
      <c r="AH72" s="143"/>
      <c r="AI72" s="143"/>
      <c r="AJ72" s="142"/>
      <c r="AK72" s="142"/>
      <c r="AL72" s="142"/>
      <c r="AM72" s="142"/>
      <c r="AN72" s="140"/>
      <c r="AO72" s="140"/>
      <c r="AP72" s="143"/>
      <c r="AQ72" s="143"/>
      <c r="AR72" s="143"/>
      <c r="AS72" s="143"/>
      <c r="AT72" s="143"/>
      <c r="AU72" s="143"/>
      <c r="AV72" s="142"/>
      <c r="AW72" s="142"/>
      <c r="AX72" s="142"/>
      <c r="AY72" s="142"/>
      <c r="AZ72" s="140"/>
      <c r="BA72" s="140"/>
      <c r="BB72" s="140"/>
      <c r="BC72" s="140"/>
      <c r="BD72" s="140"/>
      <c r="BE72" s="140"/>
      <c r="BF72" s="140"/>
      <c r="BG72" s="140"/>
      <c r="BH72" s="140"/>
      <c r="BI72" s="140"/>
      <c r="BJ72" s="140"/>
      <c r="BK72" s="141"/>
      <c r="BL72" s="140"/>
      <c r="BM72" s="140"/>
      <c r="BN72" s="140"/>
      <c r="BO72" s="140"/>
      <c r="BP72" s="140"/>
      <c r="BQ72" s="140"/>
      <c r="BR72" s="140"/>
      <c r="BS72" s="140"/>
      <c r="BT72" s="140"/>
      <c r="BU72" s="140"/>
    </row>
    <row r="73" spans="1:73" hidden="1" x14ac:dyDescent="0.4">
      <c r="A73" s="140"/>
      <c r="B73" s="140"/>
      <c r="C73" s="525" t="s">
        <v>86</v>
      </c>
      <c r="D73" s="525"/>
      <c r="E73" s="525"/>
      <c r="F73" s="525"/>
      <c r="G73" s="143"/>
      <c r="H73" s="143"/>
      <c r="I73" s="142"/>
      <c r="J73" s="142"/>
      <c r="K73" s="142"/>
      <c r="L73" s="142"/>
      <c r="M73" s="140"/>
      <c r="N73" s="140"/>
      <c r="O73" s="525" t="s">
        <v>86</v>
      </c>
      <c r="P73" s="525"/>
      <c r="Q73" s="525"/>
      <c r="R73" s="525"/>
      <c r="S73" s="143"/>
      <c r="T73" s="143"/>
      <c r="U73" s="142"/>
      <c r="V73" s="142"/>
      <c r="W73" s="142"/>
      <c r="X73" s="142"/>
      <c r="Y73" s="140"/>
      <c r="Z73" s="140"/>
      <c r="AA73" s="140"/>
      <c r="AB73" s="140"/>
      <c r="AC73" s="140"/>
      <c r="AD73" s="525" t="s">
        <v>86</v>
      </c>
      <c r="AE73" s="525"/>
      <c r="AF73" s="525"/>
      <c r="AG73" s="525"/>
      <c r="AH73" s="143"/>
      <c r="AI73" s="143"/>
      <c r="AJ73" s="142"/>
      <c r="AK73" s="142"/>
      <c r="AL73" s="142"/>
      <c r="AM73" s="142"/>
      <c r="AN73" s="140"/>
      <c r="AO73" s="140"/>
      <c r="AP73" s="525" t="s">
        <v>86</v>
      </c>
      <c r="AQ73" s="525"/>
      <c r="AR73" s="525"/>
      <c r="AS73" s="525"/>
      <c r="AT73" s="143"/>
      <c r="AU73" s="143"/>
      <c r="AV73" s="142"/>
      <c r="AW73" s="142"/>
      <c r="AX73" s="142"/>
      <c r="AY73" s="142"/>
      <c r="AZ73" s="140"/>
      <c r="BA73" s="140"/>
      <c r="BB73" s="140"/>
      <c r="BC73" s="140"/>
      <c r="BD73" s="140"/>
      <c r="BE73" s="140"/>
      <c r="BF73" s="140"/>
      <c r="BG73" s="140"/>
      <c r="BH73" s="140"/>
      <c r="BI73" s="140"/>
      <c r="BJ73" s="140"/>
      <c r="BK73" s="141"/>
      <c r="BL73" s="140"/>
      <c r="BM73" s="140"/>
      <c r="BN73" s="140"/>
      <c r="BO73" s="140"/>
      <c r="BP73" s="140"/>
      <c r="BQ73" s="140"/>
      <c r="BR73" s="140"/>
      <c r="BS73" s="140"/>
      <c r="BT73" s="140"/>
      <c r="BU73" s="140"/>
    </row>
    <row r="74" spans="1:73" hidden="1" x14ac:dyDescent="0.4">
      <c r="A74" s="140"/>
      <c r="B74" s="140"/>
      <c r="C74" s="525" t="s">
        <v>87</v>
      </c>
      <c r="D74" s="525"/>
      <c r="E74" s="525"/>
      <c r="F74" s="525"/>
      <c r="G74" s="525"/>
      <c r="H74" s="525"/>
      <c r="I74" s="526">
        <f>IF(H21&gt;3300000,0,H21-1100000)</f>
        <v>400000</v>
      </c>
      <c r="J74" s="526"/>
      <c r="K74" s="526"/>
      <c r="L74" s="526"/>
      <c r="M74" s="140"/>
      <c r="N74" s="140"/>
      <c r="O74" s="525" t="s">
        <v>87</v>
      </c>
      <c r="P74" s="525"/>
      <c r="Q74" s="525"/>
      <c r="R74" s="525"/>
      <c r="S74" s="525"/>
      <c r="T74" s="525"/>
      <c r="U74" s="526">
        <f>IF(T21&gt;3300000,0,T21-1100000)</f>
        <v>-1100000</v>
      </c>
      <c r="V74" s="526"/>
      <c r="W74" s="526"/>
      <c r="X74" s="526"/>
      <c r="Y74" s="140"/>
      <c r="Z74" s="140"/>
      <c r="AA74" s="140"/>
      <c r="AB74" s="140"/>
      <c r="AC74" s="140"/>
      <c r="AD74" s="525" t="s">
        <v>87</v>
      </c>
      <c r="AE74" s="525"/>
      <c r="AF74" s="525"/>
      <c r="AG74" s="525"/>
      <c r="AH74" s="525"/>
      <c r="AI74" s="525"/>
      <c r="AJ74" s="526">
        <f>IF(H27&gt;3300000,0,H27-1100000)</f>
        <v>-1100000</v>
      </c>
      <c r="AK74" s="526"/>
      <c r="AL74" s="526"/>
      <c r="AM74" s="526"/>
      <c r="AN74" s="140"/>
      <c r="AO74" s="140"/>
      <c r="AP74" s="525" t="s">
        <v>87</v>
      </c>
      <c r="AQ74" s="525"/>
      <c r="AR74" s="525"/>
      <c r="AS74" s="525"/>
      <c r="AT74" s="525"/>
      <c r="AU74" s="525"/>
      <c r="AV74" s="526">
        <f>IF(T27&gt;3300000,0,T27-1100000)</f>
        <v>-600000</v>
      </c>
      <c r="AW74" s="526"/>
      <c r="AX74" s="526"/>
      <c r="AY74" s="526"/>
      <c r="AZ74" s="140"/>
      <c r="BA74" s="140"/>
      <c r="BB74" s="140"/>
      <c r="BC74" s="140"/>
      <c r="BD74" s="140"/>
      <c r="BE74" s="140"/>
      <c r="BF74" s="140"/>
      <c r="BG74" s="140"/>
      <c r="BH74" s="140"/>
      <c r="BI74" s="140"/>
      <c r="BJ74" s="140"/>
      <c r="BK74" s="141"/>
      <c r="BL74" s="140"/>
      <c r="BM74" s="140"/>
      <c r="BN74" s="140"/>
      <c r="BO74" s="140"/>
      <c r="BP74" s="140"/>
      <c r="BQ74" s="140"/>
      <c r="BR74" s="140"/>
      <c r="BS74" s="140"/>
      <c r="BT74" s="140"/>
      <c r="BU74" s="140"/>
    </row>
    <row r="75" spans="1:73" hidden="1" x14ac:dyDescent="0.4">
      <c r="A75" s="140"/>
      <c r="B75" s="140"/>
      <c r="C75" s="525" t="s">
        <v>88</v>
      </c>
      <c r="D75" s="525"/>
      <c r="E75" s="525"/>
      <c r="F75" s="525"/>
      <c r="G75" s="525"/>
      <c r="H75" s="525"/>
      <c r="I75" s="526">
        <f>IF(AND(H21&gt;=3300000,H21&lt;4100000),H21*0.75-275000,0)</f>
        <v>0</v>
      </c>
      <c r="J75" s="526"/>
      <c r="K75" s="526"/>
      <c r="L75" s="526"/>
      <c r="M75" s="140"/>
      <c r="N75" s="140"/>
      <c r="O75" s="525" t="s">
        <v>88</v>
      </c>
      <c r="P75" s="525"/>
      <c r="Q75" s="525"/>
      <c r="R75" s="525"/>
      <c r="S75" s="525"/>
      <c r="T75" s="525"/>
      <c r="U75" s="526">
        <f>IF(AND(T21&gt;=3300000,T21&lt;4100000),T21*0.75-275000,0)</f>
        <v>0</v>
      </c>
      <c r="V75" s="526"/>
      <c r="W75" s="526"/>
      <c r="X75" s="526"/>
      <c r="Y75" s="140"/>
      <c r="Z75" s="140"/>
      <c r="AA75" s="140"/>
      <c r="AB75" s="140"/>
      <c r="AC75" s="140"/>
      <c r="AD75" s="525" t="s">
        <v>88</v>
      </c>
      <c r="AE75" s="525"/>
      <c r="AF75" s="525"/>
      <c r="AG75" s="525"/>
      <c r="AH75" s="525"/>
      <c r="AI75" s="525"/>
      <c r="AJ75" s="526">
        <f>IF(AND(H27&gt;=3300000,H27&lt;4100000),H27*0.75-275000,0)</f>
        <v>0</v>
      </c>
      <c r="AK75" s="526"/>
      <c r="AL75" s="526"/>
      <c r="AM75" s="526"/>
      <c r="AN75" s="140"/>
      <c r="AO75" s="140"/>
      <c r="AP75" s="525" t="s">
        <v>88</v>
      </c>
      <c r="AQ75" s="525"/>
      <c r="AR75" s="525"/>
      <c r="AS75" s="525"/>
      <c r="AT75" s="525"/>
      <c r="AU75" s="525"/>
      <c r="AV75" s="526">
        <f>IF(AND(T27&gt;=3300000,T27&lt;4100000),T27*0.75-275000,0)</f>
        <v>0</v>
      </c>
      <c r="AW75" s="526"/>
      <c r="AX75" s="526"/>
      <c r="AY75" s="526"/>
      <c r="AZ75" s="140"/>
      <c r="BA75" s="140"/>
      <c r="BB75" s="140"/>
      <c r="BC75" s="140"/>
      <c r="BD75" s="140"/>
      <c r="BE75" s="140"/>
      <c r="BF75" s="140"/>
      <c r="BG75" s="140"/>
      <c r="BH75" s="140"/>
      <c r="BI75" s="140"/>
      <c r="BJ75" s="140"/>
      <c r="BK75" s="141"/>
      <c r="BL75" s="140"/>
      <c r="BM75" s="140"/>
      <c r="BN75" s="140"/>
      <c r="BO75" s="140"/>
      <c r="BP75" s="140"/>
      <c r="BQ75" s="140"/>
      <c r="BR75" s="140"/>
      <c r="BS75" s="140"/>
      <c r="BT75" s="140"/>
      <c r="BU75" s="140"/>
    </row>
    <row r="76" spans="1:73" hidden="1" x14ac:dyDescent="0.4">
      <c r="A76" s="140"/>
      <c r="B76" s="140"/>
      <c r="C76" s="525" t="s">
        <v>82</v>
      </c>
      <c r="D76" s="525"/>
      <c r="E76" s="525"/>
      <c r="F76" s="525"/>
      <c r="G76" s="525"/>
      <c r="H76" s="525"/>
      <c r="I76" s="526">
        <f>IF(AND(H21&gt;=4100000,H21&lt;7700000),H21*0.85-685000,0)</f>
        <v>0</v>
      </c>
      <c r="J76" s="526"/>
      <c r="K76" s="526"/>
      <c r="L76" s="526"/>
      <c r="M76" s="140"/>
      <c r="N76" s="140"/>
      <c r="O76" s="525" t="s">
        <v>82</v>
      </c>
      <c r="P76" s="525"/>
      <c r="Q76" s="525"/>
      <c r="R76" s="525"/>
      <c r="S76" s="525"/>
      <c r="T76" s="525"/>
      <c r="U76" s="526">
        <f>IF(AND(T21&gt;=4100000,T21&lt;7700000),T21*0.85-685000,0)</f>
        <v>0</v>
      </c>
      <c r="V76" s="526"/>
      <c r="W76" s="526"/>
      <c r="X76" s="526"/>
      <c r="Y76" s="140"/>
      <c r="Z76" s="140"/>
      <c r="AA76" s="140"/>
      <c r="AB76" s="140"/>
      <c r="AC76" s="140"/>
      <c r="AD76" s="525" t="s">
        <v>82</v>
      </c>
      <c r="AE76" s="525"/>
      <c r="AF76" s="525"/>
      <c r="AG76" s="525"/>
      <c r="AH76" s="525"/>
      <c r="AI76" s="525"/>
      <c r="AJ76" s="526">
        <f>IF(AND(H27&gt;=4100000,H27&lt;7700000),H27*0.85-685000,0)</f>
        <v>0</v>
      </c>
      <c r="AK76" s="526"/>
      <c r="AL76" s="526"/>
      <c r="AM76" s="526"/>
      <c r="AN76" s="140"/>
      <c r="AO76" s="140"/>
      <c r="AP76" s="525" t="s">
        <v>82</v>
      </c>
      <c r="AQ76" s="525"/>
      <c r="AR76" s="525"/>
      <c r="AS76" s="525"/>
      <c r="AT76" s="525"/>
      <c r="AU76" s="525"/>
      <c r="AV76" s="526">
        <f>IF(AND(T27&gt;=4100000,T27&lt;7700000),T27*0.85-685000,0)</f>
        <v>0</v>
      </c>
      <c r="AW76" s="526"/>
      <c r="AX76" s="526"/>
      <c r="AY76" s="526"/>
      <c r="AZ76" s="140"/>
      <c r="BA76" s="140"/>
      <c r="BB76" s="140"/>
      <c r="BC76" s="140"/>
      <c r="BD76" s="140"/>
      <c r="BE76" s="140"/>
      <c r="BF76" s="140"/>
      <c r="BG76" s="140"/>
      <c r="BH76" s="140"/>
      <c r="BI76" s="140"/>
      <c r="BJ76" s="140"/>
      <c r="BK76" s="141"/>
      <c r="BL76" s="140"/>
      <c r="BM76" s="140"/>
      <c r="BN76" s="140"/>
      <c r="BO76" s="140"/>
      <c r="BP76" s="140"/>
      <c r="BQ76" s="140"/>
      <c r="BR76" s="140"/>
      <c r="BS76" s="140"/>
      <c r="BT76" s="140"/>
      <c r="BU76" s="140"/>
    </row>
    <row r="77" spans="1:73" hidden="1" x14ac:dyDescent="0.4">
      <c r="A77" s="140"/>
      <c r="B77" s="140"/>
      <c r="C77" s="525" t="s">
        <v>83</v>
      </c>
      <c r="D77" s="525"/>
      <c r="E77" s="525"/>
      <c r="F77" s="525"/>
      <c r="G77" s="525"/>
      <c r="H77" s="525"/>
      <c r="I77" s="526">
        <f>IF(AND(H21&gt;=7700000,H21&lt;10000000),H21*0.95-1455000,0)</f>
        <v>0</v>
      </c>
      <c r="J77" s="526"/>
      <c r="K77" s="526"/>
      <c r="L77" s="526"/>
      <c r="M77" s="140"/>
      <c r="N77" s="140"/>
      <c r="O77" s="525" t="s">
        <v>83</v>
      </c>
      <c r="P77" s="525"/>
      <c r="Q77" s="525"/>
      <c r="R77" s="525"/>
      <c r="S77" s="525"/>
      <c r="T77" s="525"/>
      <c r="U77" s="526">
        <f>IF(AND(T21&gt;=7700000,T21&lt;10000000),T21*0.95-1455000,0)</f>
        <v>0</v>
      </c>
      <c r="V77" s="526"/>
      <c r="W77" s="526"/>
      <c r="X77" s="526"/>
      <c r="Y77" s="140"/>
      <c r="Z77" s="140"/>
      <c r="AA77" s="140"/>
      <c r="AB77" s="140"/>
      <c r="AC77" s="140"/>
      <c r="AD77" s="525" t="s">
        <v>83</v>
      </c>
      <c r="AE77" s="525"/>
      <c r="AF77" s="525"/>
      <c r="AG77" s="525"/>
      <c r="AH77" s="525"/>
      <c r="AI77" s="525"/>
      <c r="AJ77" s="526">
        <f>IF(AND(H27&gt;=7700000,H27&lt;10000000),H27*0.95-1455000,0)</f>
        <v>0</v>
      </c>
      <c r="AK77" s="526"/>
      <c r="AL77" s="526"/>
      <c r="AM77" s="526"/>
      <c r="AN77" s="140"/>
      <c r="AO77" s="140"/>
      <c r="AP77" s="525" t="s">
        <v>83</v>
      </c>
      <c r="AQ77" s="525"/>
      <c r="AR77" s="525"/>
      <c r="AS77" s="525"/>
      <c r="AT77" s="525"/>
      <c r="AU77" s="525"/>
      <c r="AV77" s="526">
        <f>IF(AND(T27&gt;=7700000,T27&lt;10000000),T27*0.95-1455000,0)</f>
        <v>0</v>
      </c>
      <c r="AW77" s="526"/>
      <c r="AX77" s="526"/>
      <c r="AY77" s="526"/>
      <c r="AZ77" s="140"/>
      <c r="BA77" s="140"/>
      <c r="BB77" s="140"/>
      <c r="BC77" s="140"/>
      <c r="BD77" s="140"/>
      <c r="BE77" s="140"/>
      <c r="BF77" s="140"/>
      <c r="BG77" s="140"/>
      <c r="BH77" s="140"/>
      <c r="BI77" s="140"/>
      <c r="BJ77" s="140"/>
      <c r="BK77" s="141"/>
      <c r="BL77" s="140"/>
      <c r="BM77" s="140"/>
      <c r="BN77" s="140"/>
      <c r="BO77" s="140"/>
      <c r="BP77" s="140"/>
      <c r="BQ77" s="140"/>
      <c r="BR77" s="140"/>
      <c r="BS77" s="140"/>
      <c r="BT77" s="140"/>
      <c r="BU77" s="140"/>
    </row>
    <row r="78" spans="1:73" hidden="1" x14ac:dyDescent="0.4">
      <c r="A78" s="140"/>
      <c r="B78" s="140"/>
      <c r="C78" s="525" t="s">
        <v>84</v>
      </c>
      <c r="D78" s="525"/>
      <c r="E78" s="525"/>
      <c r="F78" s="525"/>
      <c r="G78" s="525"/>
      <c r="H78" s="525"/>
      <c r="I78" s="526">
        <f>IF(H21&gt;=10000000,H21-1955000,0)</f>
        <v>0</v>
      </c>
      <c r="J78" s="526"/>
      <c r="K78" s="526"/>
      <c r="L78" s="526"/>
      <c r="M78" s="140"/>
      <c r="N78" s="140"/>
      <c r="O78" s="525" t="s">
        <v>84</v>
      </c>
      <c r="P78" s="525"/>
      <c r="Q78" s="525"/>
      <c r="R78" s="525"/>
      <c r="S78" s="525"/>
      <c r="T78" s="525"/>
      <c r="U78" s="526">
        <f>IF(T21&gt;=10000000,T21-1955000,0)</f>
        <v>0</v>
      </c>
      <c r="V78" s="526"/>
      <c r="W78" s="526"/>
      <c r="X78" s="526"/>
      <c r="Y78" s="140"/>
      <c r="Z78" s="140"/>
      <c r="AA78" s="140"/>
      <c r="AB78" s="140"/>
      <c r="AC78" s="140"/>
      <c r="AD78" s="525" t="s">
        <v>84</v>
      </c>
      <c r="AE78" s="525"/>
      <c r="AF78" s="525"/>
      <c r="AG78" s="525"/>
      <c r="AH78" s="525"/>
      <c r="AI78" s="525"/>
      <c r="AJ78" s="526">
        <f>IF(H27&gt;=10000000,H27-1955000,0)</f>
        <v>0</v>
      </c>
      <c r="AK78" s="526"/>
      <c r="AL78" s="526"/>
      <c r="AM78" s="526"/>
      <c r="AN78" s="140"/>
      <c r="AO78" s="140"/>
      <c r="AP78" s="525" t="s">
        <v>84</v>
      </c>
      <c r="AQ78" s="525"/>
      <c r="AR78" s="525"/>
      <c r="AS78" s="525"/>
      <c r="AT78" s="525"/>
      <c r="AU78" s="525"/>
      <c r="AV78" s="526">
        <f>IF(T27&gt;=10000000,T27-1955000,0)</f>
        <v>0</v>
      </c>
      <c r="AW78" s="526"/>
      <c r="AX78" s="526"/>
      <c r="AY78" s="526"/>
      <c r="AZ78" s="140"/>
      <c r="BA78" s="140"/>
      <c r="BB78" s="140"/>
      <c r="BC78" s="140"/>
      <c r="BD78" s="140"/>
      <c r="BE78" s="140"/>
      <c r="BF78" s="140"/>
      <c r="BG78" s="140"/>
      <c r="BH78" s="140"/>
      <c r="BI78" s="140"/>
      <c r="BJ78" s="140"/>
      <c r="BK78" s="141"/>
      <c r="BL78" s="140"/>
      <c r="BM78" s="140"/>
      <c r="BN78" s="140"/>
      <c r="BO78" s="140"/>
      <c r="BP78" s="140"/>
      <c r="BQ78" s="140"/>
      <c r="BR78" s="140"/>
      <c r="BS78" s="140"/>
      <c r="BT78" s="140"/>
      <c r="BU78" s="140"/>
    </row>
    <row r="79" spans="1:73" hidden="1" x14ac:dyDescent="0.4">
      <c r="A79" s="140"/>
      <c r="B79" s="140"/>
      <c r="C79" s="525" t="s">
        <v>85</v>
      </c>
      <c r="D79" s="525"/>
      <c r="E79" s="525"/>
      <c r="F79" s="525"/>
      <c r="G79" s="525"/>
      <c r="H79" s="525"/>
      <c r="I79" s="526">
        <f>MAX(I74:L78)</f>
        <v>400000</v>
      </c>
      <c r="J79" s="526"/>
      <c r="K79" s="526"/>
      <c r="L79" s="526"/>
      <c r="M79" s="140"/>
      <c r="N79" s="140"/>
      <c r="O79" s="525" t="s">
        <v>85</v>
      </c>
      <c r="P79" s="525"/>
      <c r="Q79" s="525"/>
      <c r="R79" s="525"/>
      <c r="S79" s="525"/>
      <c r="T79" s="525"/>
      <c r="U79" s="526">
        <f>MAX(U74:X78)</f>
        <v>0</v>
      </c>
      <c r="V79" s="526"/>
      <c r="W79" s="526"/>
      <c r="X79" s="526"/>
      <c r="Y79" s="140"/>
      <c r="Z79" s="140"/>
      <c r="AA79" s="140"/>
      <c r="AB79" s="140"/>
      <c r="AC79" s="140"/>
      <c r="AD79" s="525" t="s">
        <v>85</v>
      </c>
      <c r="AE79" s="525"/>
      <c r="AF79" s="525"/>
      <c r="AG79" s="525"/>
      <c r="AH79" s="525"/>
      <c r="AI79" s="525"/>
      <c r="AJ79" s="526">
        <f>MAX(AJ74:AM78)</f>
        <v>0</v>
      </c>
      <c r="AK79" s="526"/>
      <c r="AL79" s="526"/>
      <c r="AM79" s="526"/>
      <c r="AN79" s="140"/>
      <c r="AO79" s="140"/>
      <c r="AP79" s="525" t="s">
        <v>85</v>
      </c>
      <c r="AQ79" s="525"/>
      <c r="AR79" s="525"/>
      <c r="AS79" s="525"/>
      <c r="AT79" s="525"/>
      <c r="AU79" s="525"/>
      <c r="AV79" s="526">
        <f>MAX(AV74:AY78)</f>
        <v>0</v>
      </c>
      <c r="AW79" s="526"/>
      <c r="AX79" s="526"/>
      <c r="AY79" s="526"/>
      <c r="AZ79" s="140"/>
      <c r="BA79" s="140"/>
      <c r="BB79" s="140"/>
      <c r="BC79" s="140"/>
      <c r="BD79" s="140"/>
      <c r="BE79" s="140"/>
      <c r="BF79" s="140"/>
      <c r="BG79" s="140"/>
      <c r="BH79" s="140"/>
      <c r="BI79" s="140"/>
      <c r="BJ79" s="140"/>
      <c r="BK79" s="141"/>
      <c r="BL79" s="140"/>
      <c r="BM79" s="140"/>
      <c r="BN79" s="140"/>
      <c r="BO79" s="140"/>
      <c r="BP79" s="140"/>
      <c r="BQ79" s="140"/>
      <c r="BR79" s="140"/>
      <c r="BS79" s="140"/>
      <c r="BT79" s="140"/>
      <c r="BU79" s="140"/>
    </row>
    <row r="80" spans="1:73" hidden="1" x14ac:dyDescent="0.4">
      <c r="A80" s="140"/>
      <c r="B80" s="140"/>
      <c r="C80" s="143"/>
      <c r="D80" s="143"/>
      <c r="E80" s="143"/>
      <c r="F80" s="143"/>
      <c r="G80" s="143"/>
      <c r="H80" s="143"/>
      <c r="I80" s="142"/>
      <c r="J80" s="142"/>
      <c r="K80" s="142"/>
      <c r="L80" s="142"/>
      <c r="M80" s="140"/>
      <c r="N80" s="140"/>
      <c r="O80" s="143"/>
      <c r="P80" s="143"/>
      <c r="Q80" s="143"/>
      <c r="R80" s="143"/>
      <c r="S80" s="143"/>
      <c r="T80" s="143"/>
      <c r="U80" s="142"/>
      <c r="V80" s="142"/>
      <c r="W80" s="142"/>
      <c r="X80" s="142"/>
      <c r="Y80" s="140"/>
      <c r="Z80" s="140"/>
      <c r="AA80" s="140"/>
      <c r="AB80" s="140"/>
      <c r="AC80" s="140"/>
      <c r="AD80" s="143"/>
      <c r="AE80" s="143"/>
      <c r="AF80" s="143"/>
      <c r="AG80" s="143"/>
      <c r="AH80" s="143"/>
      <c r="AI80" s="143"/>
      <c r="AJ80" s="142"/>
      <c r="AK80" s="142"/>
      <c r="AL80" s="142"/>
      <c r="AM80" s="142"/>
      <c r="AN80" s="140"/>
      <c r="AO80" s="140"/>
      <c r="AP80" s="143"/>
      <c r="AQ80" s="143"/>
      <c r="AR80" s="143"/>
      <c r="AS80" s="143"/>
      <c r="AT80" s="143"/>
      <c r="AU80" s="143"/>
      <c r="AV80" s="142"/>
      <c r="AW80" s="142"/>
      <c r="AX80" s="142"/>
      <c r="AY80" s="142"/>
      <c r="AZ80" s="140"/>
      <c r="BA80" s="140"/>
      <c r="BB80" s="140"/>
      <c r="BC80" s="140"/>
      <c r="BD80" s="140"/>
      <c r="BE80" s="140"/>
      <c r="BF80" s="140"/>
      <c r="BG80" s="140"/>
      <c r="BH80" s="140"/>
      <c r="BI80" s="140"/>
      <c r="BJ80" s="140"/>
      <c r="BK80" s="141"/>
      <c r="BL80" s="140"/>
      <c r="BM80" s="140"/>
      <c r="BN80" s="140"/>
      <c r="BO80" s="140"/>
      <c r="BP80" s="140"/>
      <c r="BQ80" s="140"/>
      <c r="BR80" s="140"/>
      <c r="BS80" s="140"/>
      <c r="BT80" s="140"/>
      <c r="BU80" s="140"/>
    </row>
    <row r="81" spans="1:73" hidden="1" x14ac:dyDescent="0.4">
      <c r="A81" s="140"/>
      <c r="B81" s="140"/>
      <c r="C81" s="526" t="s">
        <v>89</v>
      </c>
      <c r="D81" s="526"/>
      <c r="E81" s="526"/>
      <c r="F81" s="526"/>
      <c r="G81" s="526"/>
      <c r="H81" s="526"/>
      <c r="I81" s="526">
        <f>IF(OR(I83&gt;0,I86&gt;0),1,0)</f>
        <v>1</v>
      </c>
      <c r="J81" s="526"/>
      <c r="K81" s="143" t="s">
        <v>7</v>
      </c>
      <c r="L81" s="142"/>
      <c r="M81" s="140"/>
      <c r="N81" s="140"/>
      <c r="O81" s="526" t="s">
        <v>89</v>
      </c>
      <c r="P81" s="526"/>
      <c r="Q81" s="526"/>
      <c r="R81" s="526"/>
      <c r="S81" s="526"/>
      <c r="T81" s="526"/>
      <c r="U81" s="526">
        <f>IF(OR(U83&gt;0,U86&gt;0),1,0)</f>
        <v>0</v>
      </c>
      <c r="V81" s="526"/>
      <c r="W81" s="143" t="s">
        <v>7</v>
      </c>
      <c r="X81" s="142"/>
      <c r="Y81" s="140"/>
      <c r="Z81" s="140"/>
      <c r="AA81" s="140"/>
      <c r="AB81" s="140"/>
      <c r="AC81" s="140"/>
      <c r="AD81" s="526" t="s">
        <v>89</v>
      </c>
      <c r="AE81" s="526"/>
      <c r="AF81" s="526"/>
      <c r="AG81" s="526"/>
      <c r="AH81" s="526"/>
      <c r="AI81" s="526"/>
      <c r="AJ81" s="526">
        <f>IF(OR(AJ83&gt;0,AJ86&gt;0),1,0)</f>
        <v>1</v>
      </c>
      <c r="AK81" s="526"/>
      <c r="AL81" s="143" t="s">
        <v>7</v>
      </c>
      <c r="AM81" s="142"/>
      <c r="AN81" s="140"/>
      <c r="AO81" s="140"/>
      <c r="AP81" s="526" t="s">
        <v>89</v>
      </c>
      <c r="AQ81" s="526"/>
      <c r="AR81" s="526"/>
      <c r="AS81" s="526"/>
      <c r="AT81" s="526"/>
      <c r="AU81" s="526"/>
      <c r="AV81" s="526">
        <f>IF(OR(AV83&gt;0,AV86&gt;0),1,0)</f>
        <v>1</v>
      </c>
      <c r="AW81" s="526"/>
      <c r="AX81" s="143" t="s">
        <v>7</v>
      </c>
      <c r="AY81" s="142"/>
      <c r="AZ81" s="140"/>
      <c r="BA81" s="140"/>
      <c r="BB81" s="140"/>
      <c r="BC81" s="140"/>
      <c r="BD81" s="140"/>
      <c r="BE81" s="140"/>
      <c r="BF81" s="140"/>
      <c r="BG81" s="140"/>
      <c r="BH81" s="140"/>
      <c r="BI81" s="140"/>
      <c r="BJ81" s="140"/>
      <c r="BK81" s="141"/>
      <c r="BL81" s="140"/>
      <c r="BM81" s="140"/>
      <c r="BN81" s="140"/>
      <c r="BO81" s="140"/>
      <c r="BP81" s="140"/>
      <c r="BQ81" s="140"/>
      <c r="BR81" s="140"/>
      <c r="BS81" s="140"/>
      <c r="BT81" s="140"/>
      <c r="BU81" s="140"/>
    </row>
    <row r="82" spans="1:73" hidden="1" x14ac:dyDescent="0.4">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1"/>
      <c r="BL82" s="140"/>
      <c r="BM82" s="140"/>
      <c r="BN82" s="140"/>
      <c r="BO82" s="140"/>
      <c r="BP82" s="140"/>
      <c r="BQ82" s="140"/>
      <c r="BR82" s="140"/>
      <c r="BS82" s="140"/>
      <c r="BT82" s="140"/>
      <c r="BU82" s="140"/>
    </row>
    <row r="83" spans="1:73" hidden="1" x14ac:dyDescent="0.4">
      <c r="A83" s="140"/>
      <c r="B83" s="140"/>
      <c r="C83" s="144" t="s">
        <v>90</v>
      </c>
      <c r="D83" s="144"/>
      <c r="E83" s="144"/>
      <c r="F83" s="145"/>
      <c r="G83" s="145"/>
      <c r="H83" s="145"/>
      <c r="I83" s="527">
        <f>IF(H20=0,0,VLOOKUP(H20,C53:J63,5,-1))</f>
        <v>0</v>
      </c>
      <c r="J83" s="527"/>
      <c r="K83" s="527"/>
      <c r="L83" s="140"/>
      <c r="M83" s="140"/>
      <c r="N83" s="140"/>
      <c r="O83" s="144" t="s">
        <v>90</v>
      </c>
      <c r="P83" s="144"/>
      <c r="Q83" s="144"/>
      <c r="R83" s="145"/>
      <c r="S83" s="145"/>
      <c r="T83" s="145"/>
      <c r="U83" s="527">
        <f>IF(T20=0,0,VLOOKUP(T20,O53:V63,5,-1))</f>
        <v>0</v>
      </c>
      <c r="V83" s="527"/>
      <c r="W83" s="527"/>
      <c r="X83" s="140"/>
      <c r="Y83" s="140"/>
      <c r="Z83" s="140"/>
      <c r="AA83" s="140"/>
      <c r="AB83" s="140"/>
      <c r="AC83" s="140"/>
      <c r="AD83" s="144" t="s">
        <v>90</v>
      </c>
      <c r="AE83" s="144"/>
      <c r="AF83" s="144"/>
      <c r="AG83" s="145"/>
      <c r="AH83" s="145"/>
      <c r="AI83" s="145"/>
      <c r="AJ83" s="527">
        <f>IF(H26=0,0,VLOOKUP(H26,AD53:AK63,5,-1))</f>
        <v>450000</v>
      </c>
      <c r="AK83" s="527"/>
      <c r="AL83" s="527"/>
      <c r="AM83" s="140"/>
      <c r="AN83" s="140"/>
      <c r="AO83" s="140"/>
      <c r="AP83" s="144" t="s">
        <v>90</v>
      </c>
      <c r="AQ83" s="144"/>
      <c r="AR83" s="144"/>
      <c r="AS83" s="145"/>
      <c r="AT83" s="145"/>
      <c r="AU83" s="145"/>
      <c r="AV83" s="527">
        <f>IF(T26=0,0,VLOOKUP(T26,AP53:AW63,5,-1))</f>
        <v>750000</v>
      </c>
      <c r="AW83" s="527"/>
      <c r="AX83" s="527"/>
      <c r="AY83" s="527"/>
      <c r="AZ83" s="140"/>
      <c r="BA83" s="140"/>
      <c r="BB83" s="140"/>
      <c r="BC83" s="140"/>
      <c r="BD83" s="140"/>
      <c r="BE83" s="140"/>
      <c r="BF83" s="140"/>
      <c r="BG83" s="140"/>
      <c r="BH83" s="140"/>
      <c r="BI83" s="140"/>
      <c r="BJ83" s="140"/>
      <c r="BK83" s="141"/>
      <c r="BL83" s="140"/>
      <c r="BM83" s="140"/>
      <c r="BN83" s="140"/>
      <c r="BO83" s="140"/>
      <c r="BP83" s="140"/>
      <c r="BQ83" s="140"/>
      <c r="BR83" s="140"/>
      <c r="BS83" s="140"/>
      <c r="BT83" s="140"/>
      <c r="BU83" s="140"/>
    </row>
    <row r="84" spans="1:73" hidden="1" x14ac:dyDescent="0.4">
      <c r="A84" s="140"/>
      <c r="B84" s="140"/>
      <c r="C84" s="144"/>
      <c r="D84" s="144"/>
      <c r="E84" s="144"/>
      <c r="F84" s="144"/>
      <c r="G84" s="144"/>
      <c r="H84" s="144"/>
      <c r="I84" s="144"/>
      <c r="J84" s="144"/>
      <c r="K84" s="144"/>
      <c r="L84" s="140"/>
      <c r="M84" s="140"/>
      <c r="N84" s="140"/>
      <c r="O84" s="144"/>
      <c r="P84" s="144"/>
      <c r="Q84" s="144"/>
      <c r="R84" s="144"/>
      <c r="S84" s="144"/>
      <c r="T84" s="144"/>
      <c r="U84" s="144"/>
      <c r="V84" s="144"/>
      <c r="W84" s="144"/>
      <c r="X84" s="140"/>
      <c r="Y84" s="140"/>
      <c r="Z84" s="140"/>
      <c r="AA84" s="140"/>
      <c r="AB84" s="140"/>
      <c r="AC84" s="140"/>
      <c r="AD84" s="144"/>
      <c r="AE84" s="144"/>
      <c r="AF84" s="144"/>
      <c r="AG84" s="144"/>
      <c r="AH84" s="144"/>
      <c r="AI84" s="144"/>
      <c r="AJ84" s="144"/>
      <c r="AK84" s="144"/>
      <c r="AL84" s="144"/>
      <c r="AM84" s="140"/>
      <c r="AN84" s="140"/>
      <c r="AO84" s="140"/>
      <c r="AP84" s="144"/>
      <c r="AQ84" s="144"/>
      <c r="AR84" s="144"/>
      <c r="AS84" s="144"/>
      <c r="AT84" s="144"/>
      <c r="AU84" s="144"/>
      <c r="AV84" s="144"/>
      <c r="AW84" s="144"/>
      <c r="AX84" s="144"/>
      <c r="AY84" s="140"/>
      <c r="AZ84" s="140"/>
      <c r="BA84" s="140"/>
      <c r="BB84" s="140"/>
      <c r="BC84" s="140"/>
      <c r="BD84" s="140"/>
      <c r="BE84" s="140"/>
      <c r="BF84" s="140"/>
      <c r="BG84" s="140"/>
      <c r="BH84" s="140"/>
      <c r="BI84" s="140"/>
      <c r="BJ84" s="140"/>
      <c r="BK84" s="141"/>
      <c r="BL84" s="140"/>
      <c r="BM84" s="140"/>
      <c r="BN84" s="140"/>
      <c r="BO84" s="140"/>
      <c r="BP84" s="140"/>
      <c r="BQ84" s="140"/>
      <c r="BR84" s="140"/>
      <c r="BS84" s="140"/>
      <c r="BT84" s="140"/>
      <c r="BU84" s="140"/>
    </row>
    <row r="85" spans="1:73" hidden="1" x14ac:dyDescent="0.4">
      <c r="A85" s="140"/>
      <c r="B85" s="140"/>
      <c r="C85" s="144" t="s">
        <v>91</v>
      </c>
      <c r="D85" s="144"/>
      <c r="E85" s="144"/>
      <c r="F85" s="145"/>
      <c r="G85" s="145"/>
      <c r="H85" s="145"/>
      <c r="I85" s="527">
        <f>IF(OR(G19="④ 65歳以上 74歳未満",G19="⑥ 加入しない(65歳以上)"),I79,I71)</f>
        <v>850000</v>
      </c>
      <c r="J85" s="527"/>
      <c r="K85" s="527"/>
      <c r="L85" s="140"/>
      <c r="M85" s="140"/>
      <c r="N85" s="140"/>
      <c r="O85" s="144" t="s">
        <v>91</v>
      </c>
      <c r="P85" s="144"/>
      <c r="Q85" s="144"/>
      <c r="R85" s="145"/>
      <c r="S85" s="145"/>
      <c r="T85" s="145"/>
      <c r="U85" s="527">
        <f>IF(S19="④ 65歳以上 74歳未満",U79,U71)</f>
        <v>0</v>
      </c>
      <c r="V85" s="527"/>
      <c r="W85" s="527"/>
      <c r="X85" s="140"/>
      <c r="Y85" s="140"/>
      <c r="Z85" s="140"/>
      <c r="AA85" s="140"/>
      <c r="AB85" s="140"/>
      <c r="AC85" s="140"/>
      <c r="AD85" s="144" t="s">
        <v>91</v>
      </c>
      <c r="AE85" s="144"/>
      <c r="AF85" s="144"/>
      <c r="AG85" s="145"/>
      <c r="AH85" s="145"/>
      <c r="AI85" s="145"/>
      <c r="AJ85" s="527">
        <f>IF(G25="④ 65歳以上 74歳未満",AJ79,AJ71)</f>
        <v>0</v>
      </c>
      <c r="AK85" s="527"/>
      <c r="AL85" s="527"/>
      <c r="AM85" s="140"/>
      <c r="AN85" s="140"/>
      <c r="AO85" s="140"/>
      <c r="AP85" s="144" t="s">
        <v>91</v>
      </c>
      <c r="AQ85" s="144"/>
      <c r="AR85" s="144"/>
      <c r="AS85" s="145"/>
      <c r="AT85" s="145"/>
      <c r="AU85" s="145"/>
      <c r="AV85" s="527">
        <f>IF(S25="④ 65歳以上 74歳未満",AV79,AV71)</f>
        <v>0</v>
      </c>
      <c r="AW85" s="527"/>
      <c r="AX85" s="527"/>
      <c r="AY85" s="527"/>
      <c r="AZ85" s="140"/>
      <c r="BA85" s="140"/>
      <c r="BB85" s="140"/>
      <c r="BC85" s="140"/>
      <c r="BD85" s="140"/>
      <c r="BE85" s="140"/>
      <c r="BF85" s="140"/>
      <c r="BG85" s="140"/>
      <c r="BH85" s="140"/>
      <c r="BI85" s="140"/>
      <c r="BJ85" s="140"/>
      <c r="BK85" s="141"/>
      <c r="BL85" s="140"/>
      <c r="BM85" s="140"/>
      <c r="BN85" s="140"/>
      <c r="BO85" s="140"/>
      <c r="BP85" s="140"/>
      <c r="BQ85" s="140"/>
      <c r="BR85" s="140"/>
      <c r="BS85" s="140"/>
      <c r="BT85" s="140"/>
      <c r="BU85" s="140"/>
    </row>
    <row r="86" spans="1:73" hidden="1" x14ac:dyDescent="0.4">
      <c r="A86" s="140"/>
      <c r="B86" s="140"/>
      <c r="C86" s="144" t="s">
        <v>92</v>
      </c>
      <c r="D86" s="144"/>
      <c r="E86" s="144"/>
      <c r="F86" s="145"/>
      <c r="G86" s="145"/>
      <c r="H86" s="145"/>
      <c r="I86" s="527">
        <f>MAX(IF(OR(G19="④ 65歳以上 74歳未満",G19="⑥ 加入しない(65歳以上)"),I85-150000,I85),0)</f>
        <v>850000</v>
      </c>
      <c r="J86" s="527"/>
      <c r="K86" s="527"/>
      <c r="L86" s="140"/>
      <c r="M86" s="140"/>
      <c r="N86" s="140"/>
      <c r="O86" s="144" t="s">
        <v>92</v>
      </c>
      <c r="P86" s="144"/>
      <c r="Q86" s="144"/>
      <c r="R86" s="145"/>
      <c r="S86" s="145"/>
      <c r="T86" s="145"/>
      <c r="U86" s="527">
        <f>MAX(IF(S19="④ 65歳以上 74歳未満",U85-150000,U85),0)</f>
        <v>0</v>
      </c>
      <c r="V86" s="527"/>
      <c r="W86" s="527"/>
      <c r="X86" s="140"/>
      <c r="Y86" s="140"/>
      <c r="Z86" s="140"/>
      <c r="AA86" s="140"/>
      <c r="AB86" s="140"/>
      <c r="AC86" s="140"/>
      <c r="AD86" s="144" t="s">
        <v>92</v>
      </c>
      <c r="AE86" s="144"/>
      <c r="AF86" s="144"/>
      <c r="AG86" s="145"/>
      <c r="AH86" s="145"/>
      <c r="AI86" s="145"/>
      <c r="AJ86" s="527">
        <f>MAX(IF(G25="④ 65歳以上 74歳未満",AJ85-150000,AJ85),0)</f>
        <v>0</v>
      </c>
      <c r="AK86" s="527"/>
      <c r="AL86" s="527"/>
      <c r="AM86" s="140"/>
      <c r="AN86" s="140"/>
      <c r="AO86" s="140"/>
      <c r="AP86" s="144" t="s">
        <v>92</v>
      </c>
      <c r="AQ86" s="144"/>
      <c r="AR86" s="144"/>
      <c r="AS86" s="145"/>
      <c r="AT86" s="145"/>
      <c r="AU86" s="145"/>
      <c r="AV86" s="527">
        <f>MAX(IF(S25="④ 65歳以上 74歳未満",AV85-150000,AV85),0)</f>
        <v>0</v>
      </c>
      <c r="AW86" s="527"/>
      <c r="AX86" s="527"/>
      <c r="AY86" s="527"/>
      <c r="AZ86" s="140"/>
      <c r="BA86" s="140"/>
      <c r="BB86" s="140"/>
      <c r="BC86" s="140"/>
      <c r="BD86" s="140"/>
      <c r="BE86" s="140"/>
      <c r="BF86" s="140"/>
      <c r="BG86" s="140"/>
      <c r="BH86" s="140"/>
      <c r="BI86" s="140"/>
      <c r="BJ86" s="140"/>
      <c r="BK86" s="141"/>
      <c r="BL86" s="140"/>
      <c r="BM86" s="140"/>
      <c r="BN86" s="140"/>
      <c r="BO86" s="140"/>
      <c r="BP86" s="140"/>
      <c r="BQ86" s="140"/>
      <c r="BR86" s="140"/>
      <c r="BS86" s="140"/>
      <c r="BT86" s="140"/>
      <c r="BU86" s="140"/>
    </row>
    <row r="87" spans="1:73" hidden="1" x14ac:dyDescent="0.4">
      <c r="A87" s="140"/>
      <c r="B87" s="140"/>
      <c r="C87" s="144"/>
      <c r="D87" s="144"/>
      <c r="E87" s="144"/>
      <c r="F87" s="144"/>
      <c r="G87" s="144"/>
      <c r="H87" s="144"/>
      <c r="I87" s="144"/>
      <c r="J87" s="144"/>
      <c r="K87" s="144"/>
      <c r="L87" s="140"/>
      <c r="M87" s="140"/>
      <c r="N87" s="140"/>
      <c r="O87" s="144"/>
      <c r="P87" s="144"/>
      <c r="Q87" s="144"/>
      <c r="R87" s="144"/>
      <c r="S87" s="144"/>
      <c r="T87" s="144"/>
      <c r="U87" s="144"/>
      <c r="V87" s="144"/>
      <c r="W87" s="144"/>
      <c r="X87" s="140"/>
      <c r="Y87" s="140"/>
      <c r="Z87" s="140"/>
      <c r="AA87" s="140"/>
      <c r="AB87" s="140"/>
      <c r="AC87" s="140"/>
      <c r="AD87" s="144"/>
      <c r="AE87" s="144"/>
      <c r="AF87" s="144"/>
      <c r="AG87" s="144"/>
      <c r="AH87" s="144"/>
      <c r="AI87" s="144"/>
      <c r="AJ87" s="144"/>
      <c r="AK87" s="144"/>
      <c r="AL87" s="144"/>
      <c r="AM87" s="140"/>
      <c r="AN87" s="140"/>
      <c r="AO87" s="140"/>
      <c r="AP87" s="144"/>
      <c r="AQ87" s="144"/>
      <c r="AR87" s="144"/>
      <c r="AS87" s="144"/>
      <c r="AT87" s="144"/>
      <c r="AU87" s="144"/>
      <c r="AV87" s="144"/>
      <c r="AW87" s="144"/>
      <c r="AX87" s="144"/>
      <c r="AY87" s="140"/>
      <c r="AZ87" s="140"/>
      <c r="BA87" s="140"/>
      <c r="BB87" s="140"/>
      <c r="BC87" s="140"/>
      <c r="BD87" s="140"/>
      <c r="BE87" s="140"/>
      <c r="BF87" s="140"/>
      <c r="BG87" s="140"/>
      <c r="BH87" s="140"/>
      <c r="BI87" s="140"/>
      <c r="BJ87" s="140"/>
      <c r="BK87" s="141"/>
      <c r="BL87" s="140"/>
      <c r="BM87" s="140"/>
      <c r="BN87" s="140"/>
      <c r="BO87" s="140"/>
      <c r="BP87" s="140"/>
      <c r="BQ87" s="140"/>
      <c r="BR87" s="140"/>
      <c r="BS87" s="140"/>
      <c r="BT87" s="140"/>
      <c r="BU87" s="140"/>
    </row>
    <row r="88" spans="1:73" hidden="1" x14ac:dyDescent="0.4">
      <c r="A88" s="140"/>
      <c r="B88" s="140"/>
      <c r="C88" s="146" t="s">
        <v>39</v>
      </c>
      <c r="D88" s="146"/>
      <c r="E88" s="146"/>
      <c r="F88" s="145"/>
      <c r="G88" s="145"/>
      <c r="H88" s="145"/>
      <c r="I88" s="527">
        <f>H22</f>
        <v>0</v>
      </c>
      <c r="J88" s="527"/>
      <c r="K88" s="527"/>
      <c r="L88" s="140"/>
      <c r="M88" s="140"/>
      <c r="N88" s="140"/>
      <c r="O88" s="146" t="s">
        <v>39</v>
      </c>
      <c r="P88" s="146"/>
      <c r="Q88" s="146"/>
      <c r="R88" s="145"/>
      <c r="S88" s="145"/>
      <c r="T88" s="145"/>
      <c r="U88" s="527">
        <f>T22</f>
        <v>0</v>
      </c>
      <c r="V88" s="527"/>
      <c r="W88" s="527"/>
      <c r="X88" s="140"/>
      <c r="Y88" s="140"/>
      <c r="Z88" s="140"/>
      <c r="AA88" s="140"/>
      <c r="AB88" s="140"/>
      <c r="AC88" s="140"/>
      <c r="AD88" s="146" t="s">
        <v>39</v>
      </c>
      <c r="AE88" s="146"/>
      <c r="AF88" s="146"/>
      <c r="AG88" s="145"/>
      <c r="AH88" s="145"/>
      <c r="AI88" s="145"/>
      <c r="AJ88" s="527">
        <f>H28</f>
        <v>0</v>
      </c>
      <c r="AK88" s="527"/>
      <c r="AL88" s="527"/>
      <c r="AM88" s="140"/>
      <c r="AN88" s="140"/>
      <c r="AO88" s="140"/>
      <c r="AP88" s="146" t="s">
        <v>39</v>
      </c>
      <c r="AQ88" s="146"/>
      <c r="AR88" s="146"/>
      <c r="AS88" s="145"/>
      <c r="AT88" s="145"/>
      <c r="AU88" s="145"/>
      <c r="AV88" s="527">
        <f>T28</f>
        <v>0</v>
      </c>
      <c r="AW88" s="527"/>
      <c r="AX88" s="527"/>
      <c r="AY88" s="527"/>
      <c r="AZ88" s="140"/>
      <c r="BA88" s="140"/>
      <c r="BB88" s="140"/>
      <c r="BC88" s="140"/>
      <c r="BD88" s="140"/>
      <c r="BE88" s="140"/>
      <c r="BF88" s="140"/>
      <c r="BG88" s="140"/>
      <c r="BH88" s="140"/>
      <c r="BI88" s="140"/>
      <c r="BJ88" s="140"/>
      <c r="BK88" s="141"/>
      <c r="BL88" s="140"/>
      <c r="BM88" s="140"/>
      <c r="BN88" s="140"/>
      <c r="BO88" s="140"/>
      <c r="BP88" s="140"/>
      <c r="BQ88" s="140"/>
      <c r="BR88" s="140"/>
      <c r="BS88" s="140"/>
      <c r="BT88" s="140"/>
      <c r="BU88" s="140"/>
    </row>
    <row r="89" spans="1:73" hidden="1" x14ac:dyDescent="0.4">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1"/>
      <c r="BL89" s="140"/>
      <c r="BM89" s="140"/>
      <c r="BN89" s="140"/>
      <c r="BO89" s="140"/>
      <c r="BP89" s="140"/>
      <c r="BQ89" s="140"/>
      <c r="BR89" s="140"/>
      <c r="BS89" s="140"/>
      <c r="BT89" s="140"/>
      <c r="BU89" s="140"/>
    </row>
    <row r="90" spans="1:73" hidden="1" x14ac:dyDescent="0.4">
      <c r="A90" s="140"/>
      <c r="B90" s="140"/>
      <c r="C90" s="143" t="s">
        <v>41</v>
      </c>
      <c r="D90" s="143"/>
      <c r="E90" s="143"/>
      <c r="F90" s="147"/>
      <c r="G90" s="147"/>
      <c r="H90" s="147"/>
      <c r="I90" s="526">
        <f>IF(AND(I83&gt;0,I85&gt;0),IF((I83+I85)&gt;100000,I83+I85+I88-100000,I88),I83+I85+I88)</f>
        <v>850000</v>
      </c>
      <c r="J90" s="526"/>
      <c r="K90" s="526"/>
      <c r="L90" s="140"/>
      <c r="M90" s="140"/>
      <c r="N90" s="140"/>
      <c r="O90" s="143" t="s">
        <v>41</v>
      </c>
      <c r="P90" s="143"/>
      <c r="Q90" s="143"/>
      <c r="R90" s="147"/>
      <c r="S90" s="147"/>
      <c r="T90" s="147"/>
      <c r="U90" s="526">
        <f>IF(AND(U83&gt;0,U85&gt;0),IF((U83+U85)&gt;100000,U83+U85+U88-100000,U88),U83+U85+U88)</f>
        <v>0</v>
      </c>
      <c r="V90" s="526"/>
      <c r="W90" s="526"/>
      <c r="X90" s="140"/>
      <c r="Y90" s="140"/>
      <c r="Z90" s="140"/>
      <c r="AA90" s="140"/>
      <c r="AB90" s="140"/>
      <c r="AC90" s="140"/>
      <c r="AD90" s="143" t="s">
        <v>41</v>
      </c>
      <c r="AE90" s="143"/>
      <c r="AF90" s="143"/>
      <c r="AG90" s="147"/>
      <c r="AH90" s="147"/>
      <c r="AI90" s="147"/>
      <c r="AJ90" s="526">
        <f>IF(AND(AJ83&gt;0,AJ85&gt;0),IF((AJ83+AJ85)&gt;100000,AJ83+AJ85+AJ88-100000,AJ88),AJ83+AJ85+AJ88)</f>
        <v>450000</v>
      </c>
      <c r="AK90" s="526"/>
      <c r="AL90" s="526"/>
      <c r="AM90" s="140"/>
      <c r="AN90" s="140"/>
      <c r="AO90" s="140"/>
      <c r="AP90" s="143" t="s">
        <v>41</v>
      </c>
      <c r="AQ90" s="143"/>
      <c r="AR90" s="143"/>
      <c r="AS90" s="147"/>
      <c r="AT90" s="147"/>
      <c r="AU90" s="147"/>
      <c r="AV90" s="526">
        <f>IF(AND(AV83&gt;0,AV85&gt;0),IF((AV83+AV85)&gt;100000,AV83+AV85+AV88-100000,AV88),AV83+AV85+AV88)</f>
        <v>750000</v>
      </c>
      <c r="AW90" s="526"/>
      <c r="AX90" s="526"/>
      <c r="AY90" s="526"/>
      <c r="AZ90" s="140"/>
      <c r="BA90" s="140"/>
      <c r="BB90" s="140"/>
      <c r="BC90" s="140"/>
      <c r="BD90" s="140"/>
      <c r="BE90" s="140"/>
      <c r="BF90" s="140"/>
      <c r="BG90" s="140"/>
      <c r="BH90" s="140"/>
      <c r="BI90" s="140"/>
      <c r="BJ90" s="140"/>
      <c r="BK90" s="141"/>
      <c r="BL90" s="140"/>
      <c r="BM90" s="140"/>
      <c r="BN90" s="140"/>
      <c r="BO90" s="140"/>
      <c r="BP90" s="140"/>
      <c r="BQ90" s="140"/>
      <c r="BR90" s="140"/>
      <c r="BS90" s="140"/>
      <c r="BT90" s="140"/>
      <c r="BU90" s="140"/>
    </row>
    <row r="91" spans="1:73" hidden="1" x14ac:dyDescent="0.4">
      <c r="A91" s="140"/>
      <c r="B91" s="140"/>
      <c r="C91" s="143"/>
      <c r="D91" s="143"/>
      <c r="E91" s="143"/>
      <c r="F91" s="143"/>
      <c r="G91" s="143"/>
      <c r="H91" s="143"/>
      <c r="I91" s="143"/>
      <c r="J91" s="143"/>
      <c r="K91" s="143"/>
      <c r="L91" s="140"/>
      <c r="M91" s="140"/>
      <c r="N91" s="140"/>
      <c r="O91" s="143"/>
      <c r="P91" s="143"/>
      <c r="Q91" s="143"/>
      <c r="R91" s="143"/>
      <c r="S91" s="143"/>
      <c r="T91" s="143"/>
      <c r="U91" s="143"/>
      <c r="V91" s="143"/>
      <c r="W91" s="143"/>
      <c r="X91" s="140"/>
      <c r="Y91" s="140"/>
      <c r="Z91" s="140"/>
      <c r="AA91" s="140"/>
      <c r="AB91" s="140"/>
      <c r="AC91" s="140"/>
      <c r="AD91" s="143"/>
      <c r="AE91" s="143"/>
      <c r="AF91" s="143"/>
      <c r="AG91" s="143"/>
      <c r="AH91" s="143"/>
      <c r="AI91" s="143"/>
      <c r="AJ91" s="143"/>
      <c r="AK91" s="143"/>
      <c r="AL91" s="143"/>
      <c r="AM91" s="140"/>
      <c r="AN91" s="140"/>
      <c r="AO91" s="140"/>
      <c r="AP91" s="143"/>
      <c r="AQ91" s="143"/>
      <c r="AR91" s="143"/>
      <c r="AS91" s="143"/>
      <c r="AT91" s="143"/>
      <c r="AU91" s="143"/>
      <c r="AV91" s="143"/>
      <c r="AW91" s="143"/>
      <c r="AX91" s="143"/>
      <c r="AY91" s="140"/>
      <c r="AZ91" s="140"/>
      <c r="BA91" s="140"/>
      <c r="BB91" s="140"/>
      <c r="BC91" s="140"/>
      <c r="BD91" s="140"/>
      <c r="BE91" s="140"/>
      <c r="BF91" s="140"/>
      <c r="BG91" s="140"/>
      <c r="BH91" s="140"/>
      <c r="BI91" s="140"/>
      <c r="BJ91" s="140"/>
      <c r="BK91" s="141"/>
      <c r="BL91" s="140"/>
      <c r="BM91" s="140"/>
      <c r="BN91" s="140"/>
      <c r="BO91" s="140"/>
      <c r="BP91" s="140"/>
      <c r="BQ91" s="140"/>
      <c r="BR91" s="140"/>
      <c r="BS91" s="140"/>
      <c r="BT91" s="140"/>
      <c r="BU91" s="140"/>
    </row>
    <row r="92" spans="1:73" hidden="1" x14ac:dyDescent="0.4">
      <c r="A92" s="140"/>
      <c r="B92" s="140"/>
      <c r="C92" s="143" t="s">
        <v>93</v>
      </c>
      <c r="D92" s="143"/>
      <c r="E92" s="143"/>
      <c r="F92" s="147"/>
      <c r="G92" s="147"/>
      <c r="H92" s="147"/>
      <c r="I92" s="526">
        <f>IF(I90&lt;=430000,I90,IF(I90&lt;=24000000,430000,IF(AND(I90&gt;24000000,I90&lt;=24500000),290000,IF(AND(I90&gt;24500000,I90&lt;=25000000),150000,0))))</f>
        <v>430000</v>
      </c>
      <c r="J92" s="526"/>
      <c r="K92" s="526"/>
      <c r="L92" s="140"/>
      <c r="M92" s="140"/>
      <c r="N92" s="140"/>
      <c r="O92" s="143" t="s">
        <v>93</v>
      </c>
      <c r="P92" s="143"/>
      <c r="Q92" s="143"/>
      <c r="R92" s="147"/>
      <c r="S92" s="147"/>
      <c r="T92" s="147"/>
      <c r="U92" s="526">
        <f>IF(U90&lt;=430000,U90,IF(U90&lt;=24000000,430000,IF(AND(U90&gt;24000000,U90&lt;=24500000),290000,IF(AND(U90&gt;24500000,U90&lt;=25000000),150000,0))))</f>
        <v>0</v>
      </c>
      <c r="V92" s="526"/>
      <c r="W92" s="526"/>
      <c r="X92" s="140"/>
      <c r="Y92" s="140"/>
      <c r="Z92" s="140"/>
      <c r="AA92" s="140"/>
      <c r="AB92" s="140"/>
      <c r="AC92" s="140"/>
      <c r="AD92" s="143" t="s">
        <v>93</v>
      </c>
      <c r="AE92" s="143"/>
      <c r="AF92" s="143"/>
      <c r="AG92" s="147"/>
      <c r="AH92" s="147"/>
      <c r="AI92" s="147"/>
      <c r="AJ92" s="526">
        <f>IF(AJ90&lt;=430000,AJ90,IF(AJ90&lt;=24000000,430000,IF(AND(AJ90&gt;24000000,AJ90&lt;=24500000),290000,IF(AND(AJ90&gt;24500000,AJ90&lt;=25000000),150000,0))))</f>
        <v>430000</v>
      </c>
      <c r="AK92" s="526"/>
      <c r="AL92" s="526"/>
      <c r="AM92" s="140"/>
      <c r="AN92" s="140"/>
      <c r="AO92" s="140"/>
      <c r="AP92" s="143" t="s">
        <v>93</v>
      </c>
      <c r="AQ92" s="143"/>
      <c r="AR92" s="143"/>
      <c r="AS92" s="147"/>
      <c r="AT92" s="147"/>
      <c r="AU92" s="147"/>
      <c r="AV92" s="526">
        <f>IF(AV90&lt;=430000,AV90,IF(AV90&lt;=24000000,430000,IF(AND(AV90&gt;24000000,AV90&lt;=24500000),290000,IF(AND(AV90&gt;24500000,AV90&lt;=25000000),150000,0))))</f>
        <v>430000</v>
      </c>
      <c r="AW92" s="526"/>
      <c r="AX92" s="526"/>
      <c r="AY92" s="526"/>
      <c r="AZ92" s="140"/>
      <c r="BA92" s="140"/>
      <c r="BB92" s="140"/>
      <c r="BC92" s="140"/>
      <c r="BD92" s="140"/>
      <c r="BE92" s="140"/>
      <c r="BF92" s="140"/>
      <c r="BG92" s="140"/>
      <c r="BH92" s="140"/>
      <c r="BI92" s="140"/>
      <c r="BJ92" s="140"/>
      <c r="BK92" s="141"/>
      <c r="BL92" s="140"/>
      <c r="BM92" s="140"/>
      <c r="BN92" s="140"/>
      <c r="BO92" s="140"/>
      <c r="BP92" s="140"/>
      <c r="BQ92" s="140"/>
      <c r="BR92" s="140"/>
      <c r="BS92" s="140"/>
      <c r="BT92" s="140"/>
      <c r="BU92" s="140"/>
    </row>
    <row r="93" spans="1:73" hidden="1" x14ac:dyDescent="0.4">
      <c r="A93" s="140"/>
      <c r="B93" s="140"/>
      <c r="C93" s="143"/>
      <c r="D93" s="143"/>
      <c r="E93" s="143"/>
      <c r="F93" s="143"/>
      <c r="G93" s="143"/>
      <c r="H93" s="143"/>
      <c r="I93" s="143"/>
      <c r="J93" s="143"/>
      <c r="K93" s="143"/>
      <c r="L93" s="140"/>
      <c r="M93" s="140"/>
      <c r="N93" s="140"/>
      <c r="O93" s="143"/>
      <c r="P93" s="143"/>
      <c r="Q93" s="143"/>
      <c r="R93" s="143"/>
      <c r="S93" s="143"/>
      <c r="T93" s="143"/>
      <c r="U93" s="143"/>
      <c r="V93" s="143"/>
      <c r="W93" s="143"/>
      <c r="X93" s="140"/>
      <c r="Y93" s="140"/>
      <c r="Z93" s="140"/>
      <c r="AA93" s="140"/>
      <c r="AB93" s="140"/>
      <c r="AC93" s="140"/>
      <c r="AD93" s="143"/>
      <c r="AE93" s="143"/>
      <c r="AF93" s="143"/>
      <c r="AG93" s="143"/>
      <c r="AH93" s="143"/>
      <c r="AI93" s="143"/>
      <c r="AJ93" s="143"/>
      <c r="AK93" s="143"/>
      <c r="AL93" s="143"/>
      <c r="AM93" s="140"/>
      <c r="AN93" s="140"/>
      <c r="AO93" s="140"/>
      <c r="AP93" s="143"/>
      <c r="AQ93" s="143"/>
      <c r="AR93" s="143"/>
      <c r="AS93" s="143"/>
      <c r="AT93" s="143"/>
      <c r="AU93" s="143"/>
      <c r="AV93" s="143"/>
      <c r="AW93" s="143"/>
      <c r="AX93" s="143"/>
      <c r="AY93" s="140"/>
      <c r="AZ93" s="140"/>
      <c r="BA93" s="140"/>
      <c r="BB93" s="140"/>
      <c r="BC93" s="140"/>
      <c r="BD93" s="140"/>
      <c r="BE93" s="140"/>
      <c r="BF93" s="140"/>
      <c r="BG93" s="140"/>
      <c r="BH93" s="140"/>
      <c r="BI93" s="140"/>
      <c r="BJ93" s="140"/>
      <c r="BK93" s="141"/>
      <c r="BL93" s="140"/>
      <c r="BM93" s="140"/>
      <c r="BN93" s="140"/>
      <c r="BO93" s="140"/>
      <c r="BP93" s="140"/>
      <c r="BQ93" s="140"/>
      <c r="BR93" s="140"/>
      <c r="BS93" s="140"/>
      <c r="BT93" s="140"/>
      <c r="BU93" s="140"/>
    </row>
    <row r="94" spans="1:73" hidden="1" x14ac:dyDescent="0.4">
      <c r="A94" s="140"/>
      <c r="B94" s="140"/>
      <c r="C94" s="143" t="s">
        <v>94</v>
      </c>
      <c r="D94" s="143"/>
      <c r="E94" s="143"/>
      <c r="F94" s="147"/>
      <c r="G94" s="147"/>
      <c r="H94" s="147"/>
      <c r="I94" s="526">
        <f>I90-I92</f>
        <v>420000</v>
      </c>
      <c r="J94" s="526"/>
      <c r="K94" s="526"/>
      <c r="L94" s="140"/>
      <c r="M94" s="140"/>
      <c r="N94" s="140"/>
      <c r="O94" s="143" t="s">
        <v>95</v>
      </c>
      <c r="P94" s="143"/>
      <c r="Q94" s="143"/>
      <c r="R94" s="147"/>
      <c r="S94" s="147"/>
      <c r="T94" s="147"/>
      <c r="U94" s="526">
        <f>U90-U92</f>
        <v>0</v>
      </c>
      <c r="V94" s="526"/>
      <c r="W94" s="526"/>
      <c r="X94" s="140"/>
      <c r="Y94" s="140"/>
      <c r="Z94" s="140"/>
      <c r="AA94" s="140"/>
      <c r="AB94" s="140"/>
      <c r="AC94" s="140"/>
      <c r="AD94" s="143" t="s">
        <v>95</v>
      </c>
      <c r="AE94" s="143"/>
      <c r="AF94" s="143"/>
      <c r="AG94" s="147"/>
      <c r="AH94" s="147"/>
      <c r="AI94" s="147"/>
      <c r="AJ94" s="526">
        <f>AJ90-AJ92</f>
        <v>20000</v>
      </c>
      <c r="AK94" s="526"/>
      <c r="AL94" s="526"/>
      <c r="AM94" s="140"/>
      <c r="AN94" s="140"/>
      <c r="AO94" s="140"/>
      <c r="AP94" s="143" t="s">
        <v>95</v>
      </c>
      <c r="AQ94" s="143"/>
      <c r="AR94" s="143"/>
      <c r="AS94" s="147"/>
      <c r="AT94" s="147"/>
      <c r="AU94" s="147"/>
      <c r="AV94" s="526">
        <f>AV90-AV92</f>
        <v>320000</v>
      </c>
      <c r="AW94" s="526"/>
      <c r="AX94" s="526"/>
      <c r="AY94" s="526"/>
      <c r="AZ94" s="140"/>
      <c r="BA94" s="140"/>
      <c r="BB94" s="140"/>
      <c r="BC94" s="140"/>
      <c r="BD94" s="140"/>
      <c r="BE94" s="140"/>
      <c r="BF94" s="140"/>
      <c r="BG94" s="140"/>
      <c r="BH94" s="140"/>
      <c r="BI94" s="140"/>
      <c r="BJ94" s="140"/>
      <c r="BK94" s="141"/>
      <c r="BL94" s="140"/>
      <c r="BM94" s="140"/>
      <c r="BN94" s="140"/>
      <c r="BO94" s="140"/>
      <c r="BP94" s="140"/>
      <c r="BQ94" s="140"/>
      <c r="BR94" s="140"/>
      <c r="BS94" s="140"/>
      <c r="BT94" s="140"/>
      <c r="BU94" s="140"/>
    </row>
    <row r="95" spans="1:73" hidden="1" x14ac:dyDescent="0.4">
      <c r="A95" s="140"/>
      <c r="B95" s="140"/>
      <c r="C95" s="143" t="s">
        <v>96</v>
      </c>
      <c r="D95" s="143"/>
      <c r="E95" s="143"/>
      <c r="F95" s="147"/>
      <c r="G95" s="147"/>
      <c r="H95" s="147"/>
      <c r="I95" s="526">
        <f>IF(G19="③ 40歳以上 65歳未満",I94,0)</f>
        <v>0</v>
      </c>
      <c r="J95" s="526"/>
      <c r="K95" s="526"/>
      <c r="L95" s="140"/>
      <c r="M95" s="140"/>
      <c r="N95" s="140"/>
      <c r="O95" s="143" t="s">
        <v>96</v>
      </c>
      <c r="P95" s="143"/>
      <c r="Q95" s="143"/>
      <c r="R95" s="147"/>
      <c r="S95" s="147"/>
      <c r="T95" s="147"/>
      <c r="U95" s="526">
        <f>IF(S19="③ 40歳以上 65歳未満",U94,0)</f>
        <v>0</v>
      </c>
      <c r="V95" s="526"/>
      <c r="W95" s="526"/>
      <c r="X95" s="140"/>
      <c r="Y95" s="140"/>
      <c r="Z95" s="140"/>
      <c r="AA95" s="140"/>
      <c r="AB95" s="140"/>
      <c r="AC95" s="140"/>
      <c r="AD95" s="143" t="s">
        <v>96</v>
      </c>
      <c r="AE95" s="143"/>
      <c r="AF95" s="143"/>
      <c r="AG95" s="147"/>
      <c r="AH95" s="147"/>
      <c r="AI95" s="147"/>
      <c r="AJ95" s="526">
        <f>IF(G25="③ 40歳以上 65歳未満",AJ94,0)</f>
        <v>0</v>
      </c>
      <c r="AK95" s="526"/>
      <c r="AL95" s="526"/>
      <c r="AM95" s="140"/>
      <c r="AN95" s="140"/>
      <c r="AO95" s="140"/>
      <c r="AP95" s="143" t="s">
        <v>96</v>
      </c>
      <c r="AQ95" s="143"/>
      <c r="AR95" s="143"/>
      <c r="AS95" s="147"/>
      <c r="AT95" s="147"/>
      <c r="AU95" s="147"/>
      <c r="AV95" s="526">
        <f>IF(S25="③ 40歳以上 65歳未満",AV94,0)</f>
        <v>320000</v>
      </c>
      <c r="AW95" s="526"/>
      <c r="AX95" s="526"/>
      <c r="AY95" s="526"/>
      <c r="AZ95" s="140"/>
      <c r="BA95" s="140"/>
      <c r="BB95" s="140"/>
      <c r="BC95" s="140"/>
      <c r="BD95" s="140"/>
      <c r="BE95" s="140"/>
      <c r="BF95" s="140"/>
      <c r="BG95" s="140"/>
      <c r="BH95" s="140"/>
      <c r="BI95" s="140"/>
      <c r="BJ95" s="140"/>
      <c r="BK95" s="141"/>
      <c r="BL95" s="140"/>
      <c r="BM95" s="140"/>
      <c r="BN95" s="140"/>
      <c r="BO95" s="140"/>
      <c r="BP95" s="140"/>
      <c r="BQ95" s="140"/>
      <c r="BR95" s="140"/>
      <c r="BS95" s="140"/>
      <c r="BT95" s="140"/>
      <c r="BU95" s="140"/>
    </row>
    <row r="96" spans="1:73" hidden="1" x14ac:dyDescent="0.4">
      <c r="A96" s="140"/>
      <c r="B96" s="140"/>
      <c r="C96" s="143"/>
      <c r="D96" s="143"/>
      <c r="E96" s="143"/>
      <c r="F96" s="143"/>
      <c r="G96" s="143"/>
      <c r="H96" s="143"/>
      <c r="I96" s="143"/>
      <c r="J96" s="143"/>
      <c r="K96" s="143"/>
      <c r="L96" s="140"/>
      <c r="M96" s="140"/>
      <c r="N96" s="140"/>
      <c r="O96" s="143"/>
      <c r="P96" s="143"/>
      <c r="Q96" s="143"/>
      <c r="R96" s="143"/>
      <c r="S96" s="143"/>
      <c r="T96" s="143"/>
      <c r="U96" s="143"/>
      <c r="V96" s="143"/>
      <c r="W96" s="143"/>
      <c r="X96" s="140"/>
      <c r="Y96" s="140"/>
      <c r="Z96" s="140"/>
      <c r="AA96" s="140"/>
      <c r="AB96" s="140"/>
      <c r="AC96" s="140"/>
      <c r="AD96" s="143"/>
      <c r="AE96" s="143"/>
      <c r="AF96" s="143"/>
      <c r="AG96" s="143"/>
      <c r="AH96" s="143"/>
      <c r="AI96" s="143"/>
      <c r="AJ96" s="143"/>
      <c r="AK96" s="143"/>
      <c r="AL96" s="143"/>
      <c r="AM96" s="140"/>
      <c r="AN96" s="140"/>
      <c r="AO96" s="140"/>
      <c r="AP96" s="143"/>
      <c r="AQ96" s="143"/>
      <c r="AR96" s="143"/>
      <c r="AS96" s="143"/>
      <c r="AT96" s="143"/>
      <c r="AU96" s="143"/>
      <c r="AV96" s="143"/>
      <c r="AW96" s="143"/>
      <c r="AX96" s="143"/>
      <c r="AY96" s="140"/>
      <c r="AZ96" s="140"/>
      <c r="BA96" s="140"/>
      <c r="BB96" s="140"/>
      <c r="BC96" s="140"/>
      <c r="BD96" s="140"/>
      <c r="BE96" s="140"/>
      <c r="BF96" s="140"/>
      <c r="BG96" s="140"/>
      <c r="BH96" s="140"/>
      <c r="BI96" s="140"/>
      <c r="BJ96" s="140"/>
      <c r="BK96" s="141"/>
      <c r="BL96" s="140"/>
      <c r="BM96" s="140"/>
      <c r="BN96" s="140"/>
      <c r="BO96" s="140"/>
      <c r="BP96" s="140"/>
      <c r="BQ96" s="140"/>
      <c r="BR96" s="140"/>
      <c r="BS96" s="140"/>
      <c r="BT96" s="140"/>
      <c r="BU96" s="140"/>
    </row>
    <row r="97" spans="1:73" hidden="1" x14ac:dyDescent="0.4">
      <c r="A97" s="140"/>
      <c r="B97" s="140"/>
      <c r="C97" s="143" t="s">
        <v>97</v>
      </c>
      <c r="D97" s="143"/>
      <c r="E97" s="143"/>
      <c r="F97" s="147"/>
      <c r="G97" s="147"/>
      <c r="H97" s="147"/>
      <c r="I97" s="526">
        <f>IF(I90&lt;0,0,IF(OR(G19="① 未就学児(７歳未満)",G19="② ７歳以上 40歳未満",G19="③ 40歳以上 65歳未満",G19="⑤ 加入しない(65歳未満)"),I90,IF(AND(OR(G19="④ 65歳以上 74歳未満",G19="⑥加入しない(65歳以上)"),I85&lt;=150000),I90-I85,MAX(0,I90-150000))))</f>
        <v>850000</v>
      </c>
      <c r="J97" s="526"/>
      <c r="K97" s="526"/>
      <c r="L97" s="140"/>
      <c r="M97" s="140"/>
      <c r="N97" s="140"/>
      <c r="O97" s="143" t="s">
        <v>40</v>
      </c>
      <c r="P97" s="143"/>
      <c r="Q97" s="143"/>
      <c r="R97" s="147"/>
      <c r="S97" s="147"/>
      <c r="T97" s="147"/>
      <c r="U97" s="526">
        <f>IF(U90&lt;0,0,IF(OR(S19="① 未就学児(７歳未満)",S19="② ７歳以上 40歳未満",S19="③ 40歳以上 65歳未満"),U90,IF(AND(S19="④ 65歳以上 74歳未満",U85&lt;=150000),U90-U85,MAX(0,U90-150000))))</f>
        <v>0</v>
      </c>
      <c r="V97" s="526"/>
      <c r="W97" s="526"/>
      <c r="X97" s="140"/>
      <c r="Y97" s="140"/>
      <c r="Z97" s="140"/>
      <c r="AA97" s="140"/>
      <c r="AB97" s="140"/>
      <c r="AC97" s="140"/>
      <c r="AD97" s="143" t="s">
        <v>40</v>
      </c>
      <c r="AE97" s="143"/>
      <c r="AF97" s="143"/>
      <c r="AG97" s="147"/>
      <c r="AH97" s="147"/>
      <c r="AI97" s="147"/>
      <c r="AJ97" s="526">
        <f>IF(AJ90&lt;0,0,IF(OR(G25="① 未就学児(７歳未満)",G25="② ７歳以上 40歳未満",G25="③ 40歳以上 65歳未満"),AJ90,IF(AND(G25="④ 65歳以上 74歳未満",AJ85&lt;=150000),AJ90-AJ85,MAX(0,AJ90-150000))))</f>
        <v>450000</v>
      </c>
      <c r="AK97" s="526"/>
      <c r="AL97" s="526"/>
      <c r="AM97" s="140"/>
      <c r="AN97" s="140"/>
      <c r="AO97" s="140"/>
      <c r="AP97" s="143" t="s">
        <v>40</v>
      </c>
      <c r="AQ97" s="143"/>
      <c r="AR97" s="143"/>
      <c r="AS97" s="147"/>
      <c r="AT97" s="147"/>
      <c r="AU97" s="147"/>
      <c r="AV97" s="526">
        <f>IF(AV90&lt;0,0,IF(OR(S25="① 未就学児(７歳未満)",S25="② ７歳以上 40歳未満",S25="③ 40歳以上 65歳未満"),AV90,IF(AND(S25="④ 65歳以上 74歳未満",AV85&lt;=150000),AV90-AV85,MAX(0,AV90-150000))))</f>
        <v>750000</v>
      </c>
      <c r="AW97" s="526"/>
      <c r="AX97" s="526"/>
      <c r="AY97" s="526"/>
      <c r="AZ97" s="140"/>
      <c r="BA97" s="140"/>
      <c r="BB97" s="140"/>
      <c r="BC97" s="140"/>
      <c r="BD97" s="140"/>
      <c r="BE97" s="140"/>
      <c r="BF97" s="140"/>
      <c r="BG97" s="140"/>
      <c r="BH97" s="140"/>
      <c r="BI97" s="140"/>
      <c r="BJ97" s="140"/>
      <c r="BK97" s="141"/>
      <c r="BL97" s="140"/>
      <c r="BM97" s="140"/>
      <c r="BN97" s="140"/>
      <c r="BO97" s="140"/>
      <c r="BP97" s="140"/>
      <c r="BQ97" s="140"/>
      <c r="BR97" s="140"/>
      <c r="BS97" s="140"/>
      <c r="BT97" s="140"/>
      <c r="BU97" s="140"/>
    </row>
    <row r="98" spans="1:73" hidden="1" x14ac:dyDescent="0.4">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1"/>
      <c r="AW98" s="140"/>
      <c r="AX98" s="140"/>
      <c r="AY98" s="140"/>
      <c r="AZ98" s="140"/>
      <c r="BA98" s="140"/>
      <c r="BB98" s="140"/>
      <c r="BC98" s="140"/>
      <c r="BD98" s="140"/>
      <c r="BE98" s="140"/>
      <c r="BF98" s="140"/>
      <c r="BG98" s="140"/>
      <c r="BH98" s="140"/>
      <c r="BI98" s="140"/>
      <c r="BJ98" s="140"/>
      <c r="BK98" s="141"/>
      <c r="BL98" s="140"/>
      <c r="BM98" s="140"/>
      <c r="BN98" s="140"/>
      <c r="BO98" s="140"/>
      <c r="BP98" s="140"/>
      <c r="BQ98" s="140"/>
      <c r="BR98" s="140"/>
      <c r="BS98" s="140"/>
      <c r="BT98" s="140"/>
      <c r="BU98" s="140"/>
    </row>
    <row r="99" spans="1:73" hidden="1" x14ac:dyDescent="0.4">
      <c r="A99" s="140"/>
      <c r="B99" s="140"/>
      <c r="C99" s="140" t="s">
        <v>98</v>
      </c>
      <c r="D99" s="140"/>
      <c r="E99" s="140"/>
      <c r="F99" s="140"/>
      <c r="G99" s="140"/>
      <c r="H99" s="140"/>
      <c r="I99" s="140"/>
      <c r="J99" s="140"/>
      <c r="K99" s="140"/>
      <c r="L99" s="140"/>
      <c r="M99" s="140"/>
      <c r="N99" s="140"/>
      <c r="O99" s="140" t="s">
        <v>99</v>
      </c>
      <c r="P99" s="140"/>
      <c r="Q99" s="140"/>
      <c r="R99" s="140"/>
      <c r="S99" s="140"/>
      <c r="T99" s="140"/>
      <c r="U99" s="140"/>
      <c r="V99" s="140"/>
      <c r="W99" s="140"/>
      <c r="X99" s="140"/>
      <c r="Y99" s="140"/>
      <c r="Z99" s="140"/>
      <c r="AA99" s="140"/>
      <c r="AB99" s="140"/>
      <c r="AC99" s="140"/>
      <c r="AD99" s="140" t="s">
        <v>100</v>
      </c>
      <c r="AE99" s="140"/>
      <c r="AF99" s="140"/>
      <c r="AG99" s="140"/>
      <c r="AH99" s="140"/>
      <c r="AI99" s="140"/>
      <c r="AJ99" s="140"/>
      <c r="AK99" s="140"/>
      <c r="AL99" s="140"/>
      <c r="AM99" s="140"/>
      <c r="AN99" s="140"/>
      <c r="AO99" s="140"/>
      <c r="AP99" s="140" t="s">
        <v>101</v>
      </c>
      <c r="AQ99" s="140"/>
      <c r="AR99" s="140"/>
      <c r="AS99" s="140"/>
      <c r="AT99" s="140"/>
      <c r="AU99" s="140"/>
      <c r="AV99" s="140"/>
      <c r="AW99" s="140"/>
      <c r="AX99" s="140"/>
      <c r="AY99" s="140"/>
      <c r="AZ99" s="140"/>
      <c r="BA99" s="140"/>
      <c r="BB99" s="140"/>
      <c r="BC99" s="140"/>
      <c r="BD99" s="140"/>
      <c r="BE99" s="140"/>
      <c r="BF99" s="140"/>
      <c r="BG99" s="140"/>
      <c r="BH99" s="140"/>
      <c r="BI99" s="140"/>
      <c r="BJ99" s="140"/>
      <c r="BK99" s="141"/>
      <c r="BL99" s="140"/>
      <c r="BM99" s="140"/>
      <c r="BN99" s="140"/>
      <c r="BO99" s="140"/>
      <c r="BP99" s="140"/>
      <c r="BQ99" s="140"/>
      <c r="BR99" s="140"/>
      <c r="BS99" s="140"/>
      <c r="BT99" s="140"/>
      <c r="BU99" s="140"/>
    </row>
    <row r="100" spans="1:73" hidden="1" x14ac:dyDescent="0.35">
      <c r="A100" s="140"/>
      <c r="B100" s="140"/>
      <c r="C100" s="333">
        <v>1</v>
      </c>
      <c r="D100" s="333"/>
      <c r="E100" s="333"/>
      <c r="F100" s="333"/>
      <c r="G100" s="333">
        <v>0</v>
      </c>
      <c r="H100" s="333"/>
      <c r="I100" s="333"/>
      <c r="J100" s="333"/>
      <c r="K100" s="142"/>
      <c r="L100" s="142"/>
      <c r="M100" s="140"/>
      <c r="N100" s="140"/>
      <c r="O100" s="333">
        <v>1</v>
      </c>
      <c r="P100" s="333"/>
      <c r="Q100" s="333"/>
      <c r="R100" s="333"/>
      <c r="S100" s="333">
        <v>0</v>
      </c>
      <c r="T100" s="333"/>
      <c r="U100" s="333"/>
      <c r="V100" s="333"/>
      <c r="W100" s="142"/>
      <c r="X100" s="142"/>
      <c r="Y100" s="140"/>
      <c r="Z100" s="140"/>
      <c r="AA100" s="140"/>
      <c r="AB100" s="140"/>
      <c r="AC100" s="140"/>
      <c r="AD100" s="334">
        <v>1</v>
      </c>
      <c r="AE100" s="335"/>
      <c r="AF100" s="335"/>
      <c r="AG100" s="336"/>
      <c r="AH100" s="333">
        <v>0</v>
      </c>
      <c r="AI100" s="333"/>
      <c r="AJ100" s="333"/>
      <c r="AK100" s="333"/>
      <c r="AL100" s="142"/>
      <c r="AM100" s="142"/>
      <c r="AN100" s="140"/>
      <c r="AO100" s="140"/>
      <c r="AP100" s="333">
        <v>1</v>
      </c>
      <c r="AQ100" s="333"/>
      <c r="AR100" s="333"/>
      <c r="AS100" s="333"/>
      <c r="AT100" s="334">
        <v>0</v>
      </c>
      <c r="AU100" s="335"/>
      <c r="AV100" s="335"/>
      <c r="AW100" s="336"/>
      <c r="AX100" s="142"/>
      <c r="AY100" s="142"/>
      <c r="AZ100" s="140"/>
      <c r="BA100" s="140"/>
      <c r="BB100" s="140"/>
      <c r="BC100" s="140"/>
      <c r="BD100" s="140"/>
      <c r="BE100" s="140"/>
      <c r="BF100" s="140"/>
      <c r="BG100" s="140"/>
      <c r="BH100" s="140"/>
      <c r="BI100" s="140"/>
      <c r="BJ100" s="140"/>
      <c r="BK100" s="141"/>
      <c r="BL100" s="140"/>
      <c r="BM100" s="140"/>
      <c r="BN100" s="140"/>
      <c r="BO100" s="140"/>
      <c r="BP100" s="140"/>
      <c r="BQ100" s="140"/>
      <c r="BR100" s="140"/>
      <c r="BS100" s="140"/>
      <c r="BT100" s="140"/>
      <c r="BU100" s="140"/>
    </row>
    <row r="101" spans="1:73" hidden="1" x14ac:dyDescent="0.35">
      <c r="A101" s="140"/>
      <c r="B101" s="140"/>
      <c r="C101" s="333">
        <v>551000</v>
      </c>
      <c r="D101" s="333"/>
      <c r="E101" s="333"/>
      <c r="F101" s="333"/>
      <c r="G101" s="333">
        <f>H33-550000</f>
        <v>50000</v>
      </c>
      <c r="H101" s="333"/>
      <c r="I101" s="333"/>
      <c r="J101" s="333"/>
      <c r="K101" s="142"/>
      <c r="L101" s="142"/>
      <c r="M101" s="140"/>
      <c r="N101" s="140"/>
      <c r="O101" s="333">
        <v>551000</v>
      </c>
      <c r="P101" s="333"/>
      <c r="Q101" s="333"/>
      <c r="R101" s="333"/>
      <c r="S101" s="333">
        <f>T33-550000</f>
        <v>-550000</v>
      </c>
      <c r="T101" s="333"/>
      <c r="U101" s="333"/>
      <c r="V101" s="333"/>
      <c r="W101" s="142"/>
      <c r="X101" s="142"/>
      <c r="Y101" s="140"/>
      <c r="Z101" s="140"/>
      <c r="AA101" s="140"/>
      <c r="AB101" s="140"/>
      <c r="AC101" s="140"/>
      <c r="AD101" s="334">
        <v>551000</v>
      </c>
      <c r="AE101" s="335"/>
      <c r="AF101" s="335"/>
      <c r="AG101" s="336"/>
      <c r="AH101" s="333">
        <f>H39-550000</f>
        <v>-550000</v>
      </c>
      <c r="AI101" s="333"/>
      <c r="AJ101" s="333"/>
      <c r="AK101" s="333"/>
      <c r="AL101" s="142"/>
      <c r="AM101" s="142"/>
      <c r="AN101" s="140"/>
      <c r="AO101" s="140"/>
      <c r="AP101" s="333">
        <v>551000</v>
      </c>
      <c r="AQ101" s="333"/>
      <c r="AR101" s="333"/>
      <c r="AS101" s="333"/>
      <c r="AT101" s="334">
        <f>T39-550000</f>
        <v>-550000</v>
      </c>
      <c r="AU101" s="335"/>
      <c r="AV101" s="335"/>
      <c r="AW101" s="336"/>
      <c r="AX101" s="142"/>
      <c r="AY101" s="142"/>
      <c r="AZ101" s="140"/>
      <c r="BA101" s="140"/>
      <c r="BB101" s="140"/>
      <c r="BC101" s="140"/>
      <c r="BD101" s="140"/>
      <c r="BE101" s="140"/>
      <c r="BF101" s="140"/>
      <c r="BG101" s="140"/>
      <c r="BH101" s="140"/>
      <c r="BI101" s="140"/>
      <c r="BJ101" s="140"/>
      <c r="BK101" s="141"/>
      <c r="BL101" s="140"/>
      <c r="BM101" s="140"/>
      <c r="BN101" s="140"/>
      <c r="BO101" s="140"/>
      <c r="BP101" s="140"/>
      <c r="BQ101" s="140"/>
      <c r="BR101" s="140"/>
      <c r="BS101" s="140"/>
      <c r="BT101" s="140"/>
      <c r="BU101" s="140"/>
    </row>
    <row r="102" spans="1:73" hidden="1" x14ac:dyDescent="0.35">
      <c r="A102" s="140"/>
      <c r="B102" s="140"/>
      <c r="C102" s="333">
        <v>1619000</v>
      </c>
      <c r="D102" s="333"/>
      <c r="E102" s="333"/>
      <c r="F102" s="333"/>
      <c r="G102" s="333">
        <f>($H$33-MOD($H$33-1619000,1000))*0.6-2400+100000</f>
        <v>457600</v>
      </c>
      <c r="H102" s="333"/>
      <c r="I102" s="333"/>
      <c r="J102" s="333"/>
      <c r="K102" s="142"/>
      <c r="L102" s="142"/>
      <c r="M102" s="140"/>
      <c r="N102" s="140"/>
      <c r="O102" s="333">
        <v>1619000</v>
      </c>
      <c r="P102" s="333"/>
      <c r="Q102" s="333"/>
      <c r="R102" s="333"/>
      <c r="S102" s="333">
        <f>($T$33-MOD($T$33-1619000,1000))*0.6-2400+100000</f>
        <v>97600</v>
      </c>
      <c r="T102" s="333"/>
      <c r="U102" s="333"/>
      <c r="V102" s="333"/>
      <c r="W102" s="142"/>
      <c r="X102" s="142"/>
      <c r="Y102" s="140"/>
      <c r="Z102" s="140"/>
      <c r="AA102" s="140"/>
      <c r="AB102" s="140"/>
      <c r="AC102" s="140"/>
      <c r="AD102" s="334">
        <v>1619000</v>
      </c>
      <c r="AE102" s="335"/>
      <c r="AF102" s="335"/>
      <c r="AG102" s="336"/>
      <c r="AH102" s="333">
        <f>($H$39-MOD($H$39-1619000,1000))*0.6-2400+100000</f>
        <v>97600</v>
      </c>
      <c r="AI102" s="333"/>
      <c r="AJ102" s="333"/>
      <c r="AK102" s="333"/>
      <c r="AL102" s="142"/>
      <c r="AM102" s="142"/>
      <c r="AN102" s="140"/>
      <c r="AO102" s="140"/>
      <c r="AP102" s="333">
        <v>1619000</v>
      </c>
      <c r="AQ102" s="333"/>
      <c r="AR102" s="333"/>
      <c r="AS102" s="333"/>
      <c r="AT102" s="334">
        <f>($T$39-MOD($T$39-1619000,1000))*0.6-2400+100000</f>
        <v>97600</v>
      </c>
      <c r="AU102" s="335"/>
      <c r="AV102" s="335"/>
      <c r="AW102" s="336"/>
      <c r="AX102" s="142"/>
      <c r="AY102" s="142"/>
      <c r="AZ102" s="140"/>
      <c r="BA102" s="140"/>
      <c r="BB102" s="140"/>
      <c r="BC102" s="140"/>
      <c r="BD102" s="140"/>
      <c r="BE102" s="140"/>
      <c r="BF102" s="140"/>
      <c r="BG102" s="140"/>
      <c r="BH102" s="140"/>
      <c r="BI102" s="140"/>
      <c r="BJ102" s="140"/>
      <c r="BK102" s="141"/>
      <c r="BL102" s="140"/>
      <c r="BM102" s="140"/>
      <c r="BN102" s="140"/>
      <c r="BO102" s="140"/>
      <c r="BP102" s="140"/>
      <c r="BQ102" s="140"/>
      <c r="BR102" s="140"/>
      <c r="BS102" s="140"/>
      <c r="BT102" s="140"/>
      <c r="BU102" s="140"/>
    </row>
    <row r="103" spans="1:73" hidden="1" x14ac:dyDescent="0.35">
      <c r="A103" s="140"/>
      <c r="B103" s="140"/>
      <c r="C103" s="333">
        <v>1620000</v>
      </c>
      <c r="D103" s="333"/>
      <c r="E103" s="333"/>
      <c r="F103" s="333"/>
      <c r="G103" s="333">
        <f>($H$33-MOD($H$33-1620000,2000))*0.6-2000+100000</f>
        <v>458000</v>
      </c>
      <c r="H103" s="333"/>
      <c r="I103" s="333"/>
      <c r="J103" s="333"/>
      <c r="K103" s="142"/>
      <c r="L103" s="142"/>
      <c r="M103" s="140"/>
      <c r="N103" s="140"/>
      <c r="O103" s="333">
        <v>1620000</v>
      </c>
      <c r="P103" s="333"/>
      <c r="Q103" s="333"/>
      <c r="R103" s="333"/>
      <c r="S103" s="333">
        <f>($T$33-MOD($T$33-1620000,2000))*0.6-2000+100000</f>
        <v>98000</v>
      </c>
      <c r="T103" s="333"/>
      <c r="U103" s="333"/>
      <c r="V103" s="333"/>
      <c r="W103" s="142"/>
      <c r="X103" s="142"/>
      <c r="Y103" s="140"/>
      <c r="Z103" s="140"/>
      <c r="AA103" s="140"/>
      <c r="AB103" s="140"/>
      <c r="AC103" s="140"/>
      <c r="AD103" s="334">
        <v>1620000</v>
      </c>
      <c r="AE103" s="335"/>
      <c r="AF103" s="335"/>
      <c r="AG103" s="336"/>
      <c r="AH103" s="333">
        <f>($H$39-MOD($H$39-1620000,2000))*0.6-2000+100000</f>
        <v>98000</v>
      </c>
      <c r="AI103" s="333"/>
      <c r="AJ103" s="333"/>
      <c r="AK103" s="333"/>
      <c r="AL103" s="142"/>
      <c r="AM103" s="142"/>
      <c r="AN103" s="140"/>
      <c r="AO103" s="140"/>
      <c r="AP103" s="333">
        <v>1620000</v>
      </c>
      <c r="AQ103" s="333"/>
      <c r="AR103" s="333"/>
      <c r="AS103" s="333"/>
      <c r="AT103" s="334">
        <f>($T$39-MOD($T$39-1620000,2000))*0.6-2000+100000</f>
        <v>98000</v>
      </c>
      <c r="AU103" s="335"/>
      <c r="AV103" s="335"/>
      <c r="AW103" s="336"/>
      <c r="AX103" s="142"/>
      <c r="AY103" s="142"/>
      <c r="AZ103" s="140"/>
      <c r="BA103" s="140"/>
      <c r="BB103" s="140"/>
      <c r="BC103" s="140"/>
      <c r="BD103" s="140"/>
      <c r="BE103" s="140"/>
      <c r="BF103" s="140"/>
      <c r="BG103" s="140"/>
      <c r="BH103" s="140"/>
      <c r="BI103" s="140"/>
      <c r="BJ103" s="140"/>
      <c r="BK103" s="141"/>
      <c r="BL103" s="140"/>
      <c r="BM103" s="140"/>
      <c r="BN103" s="140"/>
      <c r="BO103" s="140"/>
      <c r="BP103" s="140"/>
      <c r="BQ103" s="140"/>
      <c r="BR103" s="140"/>
      <c r="BS103" s="140"/>
      <c r="BT103" s="140"/>
      <c r="BU103" s="140"/>
    </row>
    <row r="104" spans="1:73" hidden="1" x14ac:dyDescent="0.35">
      <c r="A104" s="140"/>
      <c r="B104" s="140"/>
      <c r="C104" s="333">
        <v>1622000</v>
      </c>
      <c r="D104" s="333"/>
      <c r="E104" s="333"/>
      <c r="F104" s="333"/>
      <c r="G104" s="333">
        <f>($H$33-MOD($H$33-1620000,2000))*0.6-1200+100000</f>
        <v>458800</v>
      </c>
      <c r="H104" s="333"/>
      <c r="I104" s="333"/>
      <c r="J104" s="333"/>
      <c r="K104" s="142"/>
      <c r="L104" s="142"/>
      <c r="M104" s="140"/>
      <c r="N104" s="140"/>
      <c r="O104" s="333">
        <v>1622000</v>
      </c>
      <c r="P104" s="333"/>
      <c r="Q104" s="333"/>
      <c r="R104" s="333"/>
      <c r="S104" s="333">
        <f>($T$33-MOD($T$33-1620000,2000))*0.6-1200+100000</f>
        <v>98800</v>
      </c>
      <c r="T104" s="333"/>
      <c r="U104" s="333"/>
      <c r="V104" s="333"/>
      <c r="W104" s="142"/>
      <c r="X104" s="142"/>
      <c r="Y104" s="140"/>
      <c r="Z104" s="140"/>
      <c r="AA104" s="140"/>
      <c r="AB104" s="140"/>
      <c r="AC104" s="140"/>
      <c r="AD104" s="334">
        <v>1622000</v>
      </c>
      <c r="AE104" s="335"/>
      <c r="AF104" s="335"/>
      <c r="AG104" s="336"/>
      <c r="AH104" s="333">
        <f>($H$39-MOD($H$39-1620000,2000))*0.6-1200+100000</f>
        <v>98800</v>
      </c>
      <c r="AI104" s="333"/>
      <c r="AJ104" s="333"/>
      <c r="AK104" s="333"/>
      <c r="AL104" s="142"/>
      <c r="AM104" s="142"/>
      <c r="AN104" s="140"/>
      <c r="AO104" s="140"/>
      <c r="AP104" s="333">
        <v>1622000</v>
      </c>
      <c r="AQ104" s="333"/>
      <c r="AR104" s="333"/>
      <c r="AS104" s="333"/>
      <c r="AT104" s="334">
        <f>($T$39-MOD($T$39-1620000,2000))*0.6-1200+100000</f>
        <v>98800</v>
      </c>
      <c r="AU104" s="335"/>
      <c r="AV104" s="335"/>
      <c r="AW104" s="336"/>
      <c r="AX104" s="142"/>
      <c r="AY104" s="142"/>
      <c r="AZ104" s="140"/>
      <c r="BA104" s="140"/>
      <c r="BB104" s="140"/>
      <c r="BC104" s="140"/>
      <c r="BD104" s="140"/>
      <c r="BE104" s="140"/>
      <c r="BF104" s="140"/>
      <c r="BG104" s="140"/>
      <c r="BH104" s="140"/>
      <c r="BI104" s="140"/>
      <c r="BJ104" s="140"/>
      <c r="BK104" s="141"/>
      <c r="BL104" s="140"/>
      <c r="BM104" s="140"/>
      <c r="BN104" s="140"/>
      <c r="BO104" s="140"/>
      <c r="BP104" s="140"/>
      <c r="BQ104" s="140"/>
      <c r="BR104" s="140"/>
      <c r="BS104" s="140"/>
      <c r="BT104" s="140"/>
      <c r="BU104" s="140"/>
    </row>
    <row r="105" spans="1:73" hidden="1" x14ac:dyDescent="0.35">
      <c r="A105" s="140"/>
      <c r="B105" s="140"/>
      <c r="C105" s="333">
        <v>1624000</v>
      </c>
      <c r="D105" s="333"/>
      <c r="E105" s="333"/>
      <c r="F105" s="333"/>
      <c r="G105" s="333">
        <f>($H$33-MOD($H$33-1624000,4000))*0.6-400+100000</f>
        <v>459600</v>
      </c>
      <c r="H105" s="333"/>
      <c r="I105" s="333"/>
      <c r="J105" s="333"/>
      <c r="K105" s="142"/>
      <c r="L105" s="142"/>
      <c r="M105" s="140"/>
      <c r="N105" s="140"/>
      <c r="O105" s="333">
        <v>1624000</v>
      </c>
      <c r="P105" s="333"/>
      <c r="Q105" s="333"/>
      <c r="R105" s="333"/>
      <c r="S105" s="333">
        <f>($T$33-MOD($T$33-1624000,4000))*0.6-400+100000</f>
        <v>99600</v>
      </c>
      <c r="T105" s="333"/>
      <c r="U105" s="333"/>
      <c r="V105" s="333"/>
      <c r="W105" s="142"/>
      <c r="X105" s="142"/>
      <c r="Y105" s="140"/>
      <c r="Z105" s="140"/>
      <c r="AA105" s="140"/>
      <c r="AB105" s="140"/>
      <c r="AC105" s="140"/>
      <c r="AD105" s="334">
        <v>1624000</v>
      </c>
      <c r="AE105" s="335"/>
      <c r="AF105" s="335"/>
      <c r="AG105" s="336"/>
      <c r="AH105" s="333">
        <f>($H$39-MOD($H$39-1624000,4000))*0.6-400+100000</f>
        <v>99600</v>
      </c>
      <c r="AI105" s="333"/>
      <c r="AJ105" s="333"/>
      <c r="AK105" s="333"/>
      <c r="AL105" s="142"/>
      <c r="AM105" s="142"/>
      <c r="AN105" s="140"/>
      <c r="AO105" s="140"/>
      <c r="AP105" s="333">
        <v>1624000</v>
      </c>
      <c r="AQ105" s="333"/>
      <c r="AR105" s="333"/>
      <c r="AS105" s="333"/>
      <c r="AT105" s="334">
        <f>($T$39-MOD($T$39-1624000,4000))*0.6-400+100000</f>
        <v>99600</v>
      </c>
      <c r="AU105" s="335"/>
      <c r="AV105" s="335"/>
      <c r="AW105" s="336"/>
      <c r="AX105" s="142"/>
      <c r="AY105" s="142"/>
      <c r="AZ105" s="140"/>
      <c r="BA105" s="140"/>
      <c r="BB105" s="140"/>
      <c r="BC105" s="140"/>
      <c r="BD105" s="140"/>
      <c r="BE105" s="140"/>
      <c r="BF105" s="140"/>
      <c r="BG105" s="140"/>
      <c r="BH105" s="140"/>
      <c r="BI105" s="140"/>
      <c r="BJ105" s="140"/>
      <c r="BK105" s="141"/>
      <c r="BL105" s="140"/>
      <c r="BM105" s="140"/>
      <c r="BN105" s="140"/>
      <c r="BO105" s="140"/>
      <c r="BP105" s="140"/>
      <c r="BQ105" s="140"/>
      <c r="BR105" s="140"/>
      <c r="BS105" s="140"/>
      <c r="BT105" s="140"/>
      <c r="BU105" s="140"/>
    </row>
    <row r="106" spans="1:73" hidden="1" x14ac:dyDescent="0.35">
      <c r="A106" s="140"/>
      <c r="B106" s="140"/>
      <c r="C106" s="333">
        <v>1628000</v>
      </c>
      <c r="D106" s="333"/>
      <c r="E106" s="333"/>
      <c r="F106" s="333"/>
      <c r="G106" s="333">
        <f>($H$33-MOD($H$33-1624000,4000))*0.6+100000</f>
        <v>460000</v>
      </c>
      <c r="H106" s="333"/>
      <c r="I106" s="333"/>
      <c r="J106" s="333"/>
      <c r="K106" s="142"/>
      <c r="L106" s="142"/>
      <c r="M106" s="140"/>
      <c r="N106" s="140"/>
      <c r="O106" s="333">
        <v>1628000</v>
      </c>
      <c r="P106" s="333"/>
      <c r="Q106" s="333"/>
      <c r="R106" s="333"/>
      <c r="S106" s="333">
        <f>($T$33-MOD($T$33-1624000,4000))*0.6+100000</f>
        <v>100000</v>
      </c>
      <c r="T106" s="333"/>
      <c r="U106" s="333"/>
      <c r="V106" s="333"/>
      <c r="W106" s="142"/>
      <c r="X106" s="142"/>
      <c r="Y106" s="140"/>
      <c r="Z106" s="140"/>
      <c r="AA106" s="140"/>
      <c r="AB106" s="140"/>
      <c r="AC106" s="140"/>
      <c r="AD106" s="334">
        <v>1628000</v>
      </c>
      <c r="AE106" s="335"/>
      <c r="AF106" s="335"/>
      <c r="AG106" s="336"/>
      <c r="AH106" s="333">
        <f>($H$39-MOD($H$39-1624000,4000))*0.6+100000</f>
        <v>100000</v>
      </c>
      <c r="AI106" s="333"/>
      <c r="AJ106" s="333"/>
      <c r="AK106" s="333"/>
      <c r="AL106" s="142"/>
      <c r="AM106" s="142"/>
      <c r="AN106" s="140"/>
      <c r="AO106" s="140"/>
      <c r="AP106" s="333">
        <v>1628000</v>
      </c>
      <c r="AQ106" s="333"/>
      <c r="AR106" s="333"/>
      <c r="AS106" s="333"/>
      <c r="AT106" s="334">
        <f>($T$39-MOD($T$39-1624000,4000))*0.6+100000</f>
        <v>100000</v>
      </c>
      <c r="AU106" s="335"/>
      <c r="AV106" s="335"/>
      <c r="AW106" s="336"/>
      <c r="AX106" s="142"/>
      <c r="AY106" s="142"/>
      <c r="AZ106" s="140"/>
      <c r="BA106" s="140"/>
      <c r="BB106" s="140"/>
      <c r="BC106" s="140"/>
      <c r="BD106" s="140"/>
      <c r="BE106" s="140"/>
      <c r="BF106" s="140"/>
      <c r="BG106" s="140"/>
      <c r="BH106" s="140"/>
      <c r="BI106" s="140"/>
      <c r="BJ106" s="140"/>
      <c r="BK106" s="141"/>
      <c r="BL106" s="140"/>
      <c r="BM106" s="140"/>
      <c r="BN106" s="140"/>
      <c r="BO106" s="140"/>
      <c r="BP106" s="140"/>
      <c r="BQ106" s="140"/>
      <c r="BR106" s="140"/>
      <c r="BS106" s="140"/>
      <c r="BT106" s="140"/>
      <c r="BU106" s="140"/>
    </row>
    <row r="107" spans="1:73" hidden="1" x14ac:dyDescent="0.35">
      <c r="A107" s="140"/>
      <c r="B107" s="140"/>
      <c r="C107" s="333">
        <v>1800000</v>
      </c>
      <c r="D107" s="333"/>
      <c r="E107" s="333"/>
      <c r="F107" s="333"/>
      <c r="G107" s="333">
        <f>($H$33-MOD($H$33-1624000,4000))*0.7-180000+100000</f>
        <v>340000</v>
      </c>
      <c r="H107" s="333"/>
      <c r="I107" s="333"/>
      <c r="J107" s="333"/>
      <c r="K107" s="142"/>
      <c r="L107" s="142"/>
      <c r="M107" s="140"/>
      <c r="N107" s="140"/>
      <c r="O107" s="333">
        <v>1800000</v>
      </c>
      <c r="P107" s="333"/>
      <c r="Q107" s="333"/>
      <c r="R107" s="333"/>
      <c r="S107" s="333">
        <f>($T$33-MOD($T$33-1624000,4000))*0.7-180000+100000</f>
        <v>-80000</v>
      </c>
      <c r="T107" s="333"/>
      <c r="U107" s="333"/>
      <c r="V107" s="333"/>
      <c r="W107" s="142"/>
      <c r="X107" s="142"/>
      <c r="Y107" s="140"/>
      <c r="Z107" s="140"/>
      <c r="AA107" s="140"/>
      <c r="AB107" s="140"/>
      <c r="AC107" s="140"/>
      <c r="AD107" s="334">
        <v>1800000</v>
      </c>
      <c r="AE107" s="335"/>
      <c r="AF107" s="335"/>
      <c r="AG107" s="336"/>
      <c r="AH107" s="333">
        <f>($H$39-MOD($H$39-1624000,4000))*0.7-180000+100000</f>
        <v>-80000</v>
      </c>
      <c r="AI107" s="333"/>
      <c r="AJ107" s="333"/>
      <c r="AK107" s="333"/>
      <c r="AL107" s="142"/>
      <c r="AM107" s="142"/>
      <c r="AN107" s="140"/>
      <c r="AO107" s="140"/>
      <c r="AP107" s="333">
        <v>1800000</v>
      </c>
      <c r="AQ107" s="333"/>
      <c r="AR107" s="333"/>
      <c r="AS107" s="333"/>
      <c r="AT107" s="334">
        <f>($T$39-MOD($T$39-1624000,4000))*0.7-180000+100000</f>
        <v>-80000</v>
      </c>
      <c r="AU107" s="335"/>
      <c r="AV107" s="335"/>
      <c r="AW107" s="336"/>
      <c r="AX107" s="142"/>
      <c r="AY107" s="142"/>
      <c r="AZ107" s="140"/>
      <c r="BA107" s="140"/>
      <c r="BB107" s="140"/>
      <c r="BC107" s="140"/>
      <c r="BD107" s="140"/>
      <c r="BE107" s="140"/>
      <c r="BF107" s="140"/>
      <c r="BG107" s="140"/>
      <c r="BH107" s="140"/>
      <c r="BI107" s="140"/>
      <c r="BJ107" s="140"/>
      <c r="BK107" s="141"/>
      <c r="BL107" s="140"/>
      <c r="BM107" s="140"/>
      <c r="BN107" s="140"/>
      <c r="BO107" s="140"/>
      <c r="BP107" s="140"/>
      <c r="BQ107" s="140"/>
      <c r="BR107" s="140"/>
      <c r="BS107" s="140"/>
      <c r="BT107" s="140"/>
      <c r="BU107" s="140"/>
    </row>
    <row r="108" spans="1:73" hidden="1" x14ac:dyDescent="0.35">
      <c r="A108" s="140"/>
      <c r="B108" s="140"/>
      <c r="C108" s="333">
        <v>3600000</v>
      </c>
      <c r="D108" s="333"/>
      <c r="E108" s="333"/>
      <c r="F108" s="333"/>
      <c r="G108" s="333">
        <f>($H$33-MOD($H$33-1624000,4000))*0.8-440000</f>
        <v>40000</v>
      </c>
      <c r="H108" s="333"/>
      <c r="I108" s="333"/>
      <c r="J108" s="333"/>
      <c r="K108" s="142"/>
      <c r="L108" s="142"/>
      <c r="M108" s="140"/>
      <c r="N108" s="140"/>
      <c r="O108" s="333">
        <v>3600000</v>
      </c>
      <c r="P108" s="333"/>
      <c r="Q108" s="333"/>
      <c r="R108" s="333"/>
      <c r="S108" s="333">
        <f>($T$33-MOD($T$33-1624000,4000))*0.8-440000</f>
        <v>-440000</v>
      </c>
      <c r="T108" s="333"/>
      <c r="U108" s="333"/>
      <c r="V108" s="333"/>
      <c r="W108" s="142"/>
      <c r="X108" s="142"/>
      <c r="Y108" s="140"/>
      <c r="Z108" s="140"/>
      <c r="AA108" s="140"/>
      <c r="AB108" s="140"/>
      <c r="AC108" s="140"/>
      <c r="AD108" s="334">
        <v>3600000</v>
      </c>
      <c r="AE108" s="335"/>
      <c r="AF108" s="335"/>
      <c r="AG108" s="336"/>
      <c r="AH108" s="333">
        <f>($H$39-MOD($H$39-1624000,4000))*0.8-440000</f>
        <v>-440000</v>
      </c>
      <c r="AI108" s="333"/>
      <c r="AJ108" s="333"/>
      <c r="AK108" s="333"/>
      <c r="AL108" s="142"/>
      <c r="AM108" s="142"/>
      <c r="AN108" s="140"/>
      <c r="AO108" s="140"/>
      <c r="AP108" s="333">
        <v>3600000</v>
      </c>
      <c r="AQ108" s="333"/>
      <c r="AR108" s="333"/>
      <c r="AS108" s="333"/>
      <c r="AT108" s="334">
        <f>($T$39-MOD($T$39-1624000,4000))*0.8-440000</f>
        <v>-440000</v>
      </c>
      <c r="AU108" s="335"/>
      <c r="AV108" s="335"/>
      <c r="AW108" s="336"/>
      <c r="AX108" s="142"/>
      <c r="AY108" s="142"/>
      <c r="AZ108" s="140"/>
      <c r="BA108" s="140"/>
      <c r="BB108" s="140"/>
      <c r="BC108" s="140"/>
      <c r="BD108" s="140"/>
      <c r="BE108" s="140"/>
      <c r="BF108" s="140"/>
      <c r="BG108" s="140"/>
      <c r="BH108" s="140"/>
      <c r="BI108" s="140"/>
      <c r="BJ108" s="140"/>
      <c r="BK108" s="141"/>
      <c r="BL108" s="140"/>
      <c r="BM108" s="140"/>
      <c r="BN108" s="140"/>
      <c r="BO108" s="140"/>
      <c r="BP108" s="140"/>
      <c r="BQ108" s="140"/>
      <c r="BR108" s="140"/>
      <c r="BS108" s="140"/>
      <c r="BT108" s="140"/>
      <c r="BU108" s="140"/>
    </row>
    <row r="109" spans="1:73" hidden="1" x14ac:dyDescent="0.35">
      <c r="A109" s="140"/>
      <c r="B109" s="140"/>
      <c r="C109" s="333">
        <v>6600000</v>
      </c>
      <c r="D109" s="333"/>
      <c r="E109" s="333"/>
      <c r="F109" s="333"/>
      <c r="G109" s="333">
        <f>ROUNDDOWN($H$33*0.9,0)-1100000</f>
        <v>-560000</v>
      </c>
      <c r="H109" s="333"/>
      <c r="I109" s="333"/>
      <c r="J109" s="333"/>
      <c r="K109" s="142"/>
      <c r="L109" s="142"/>
      <c r="M109" s="140"/>
      <c r="N109" s="140"/>
      <c r="O109" s="333">
        <v>6600000</v>
      </c>
      <c r="P109" s="333"/>
      <c r="Q109" s="333"/>
      <c r="R109" s="333"/>
      <c r="S109" s="333">
        <f>ROUNDDOWN($T$33*0.9,0)-1100000</f>
        <v>-1100000</v>
      </c>
      <c r="T109" s="333"/>
      <c r="U109" s="333"/>
      <c r="V109" s="333"/>
      <c r="W109" s="142"/>
      <c r="X109" s="142"/>
      <c r="Y109" s="140"/>
      <c r="Z109" s="140"/>
      <c r="AA109" s="140"/>
      <c r="AB109" s="140"/>
      <c r="AC109" s="140"/>
      <c r="AD109" s="334">
        <v>6600000</v>
      </c>
      <c r="AE109" s="335"/>
      <c r="AF109" s="335"/>
      <c r="AG109" s="336"/>
      <c r="AH109" s="333">
        <f>ROUNDDOWN($H$39*0.9,0)-1100000</f>
        <v>-1100000</v>
      </c>
      <c r="AI109" s="333"/>
      <c r="AJ109" s="333"/>
      <c r="AK109" s="333"/>
      <c r="AL109" s="142"/>
      <c r="AM109" s="142"/>
      <c r="AN109" s="140"/>
      <c r="AO109" s="140"/>
      <c r="AP109" s="333">
        <v>6600000</v>
      </c>
      <c r="AQ109" s="333"/>
      <c r="AR109" s="333"/>
      <c r="AS109" s="333"/>
      <c r="AT109" s="334">
        <f>ROUNDDOWN($T$39*0.9,0)-1100000</f>
        <v>-1100000</v>
      </c>
      <c r="AU109" s="335"/>
      <c r="AV109" s="335"/>
      <c r="AW109" s="336"/>
      <c r="AX109" s="142"/>
      <c r="AY109" s="142"/>
      <c r="AZ109" s="140"/>
      <c r="BA109" s="140"/>
      <c r="BB109" s="140"/>
      <c r="BC109" s="140"/>
      <c r="BD109" s="140"/>
      <c r="BE109" s="140"/>
      <c r="BF109" s="140"/>
      <c r="BG109" s="140"/>
      <c r="BH109" s="140"/>
      <c r="BI109" s="140"/>
      <c r="BJ109" s="140"/>
      <c r="BK109" s="141"/>
      <c r="BL109" s="140"/>
      <c r="BM109" s="140"/>
      <c r="BN109" s="140"/>
      <c r="BO109" s="140"/>
      <c r="BP109" s="140"/>
      <c r="BQ109" s="140"/>
      <c r="BR109" s="140"/>
      <c r="BS109" s="140"/>
      <c r="BT109" s="140"/>
      <c r="BU109" s="140"/>
    </row>
    <row r="110" spans="1:73" hidden="1" x14ac:dyDescent="0.35">
      <c r="A110" s="140"/>
      <c r="B110" s="140"/>
      <c r="C110" s="333">
        <v>10000000</v>
      </c>
      <c r="D110" s="333"/>
      <c r="E110" s="333"/>
      <c r="F110" s="333"/>
      <c r="G110" s="333">
        <f>ROUNDDOWN($H$33*0.95,0)-1600000</f>
        <v>-1030000</v>
      </c>
      <c r="H110" s="333"/>
      <c r="I110" s="333"/>
      <c r="J110" s="333"/>
      <c r="K110" s="142"/>
      <c r="L110" s="142"/>
      <c r="M110" s="140"/>
      <c r="N110" s="140"/>
      <c r="O110" s="333">
        <v>10000000</v>
      </c>
      <c r="P110" s="333"/>
      <c r="Q110" s="333"/>
      <c r="R110" s="333"/>
      <c r="S110" s="333">
        <f>ROUNDDOWN($T$33*0.95,0)-1600000</f>
        <v>-1600000</v>
      </c>
      <c r="T110" s="333"/>
      <c r="U110" s="333"/>
      <c r="V110" s="333"/>
      <c r="W110" s="142"/>
      <c r="X110" s="142"/>
      <c r="Y110" s="140"/>
      <c r="Z110" s="140"/>
      <c r="AA110" s="140"/>
      <c r="AB110" s="140"/>
      <c r="AC110" s="140"/>
      <c r="AD110" s="334">
        <v>10000000</v>
      </c>
      <c r="AE110" s="335"/>
      <c r="AF110" s="335"/>
      <c r="AG110" s="336"/>
      <c r="AH110" s="333">
        <f>ROUNDDOWN($H$39*0.95,0)-1600000</f>
        <v>-1600000</v>
      </c>
      <c r="AI110" s="333"/>
      <c r="AJ110" s="333"/>
      <c r="AK110" s="333"/>
      <c r="AL110" s="142"/>
      <c r="AM110" s="142"/>
      <c r="AN110" s="140"/>
      <c r="AO110" s="140"/>
      <c r="AP110" s="333">
        <v>10000000</v>
      </c>
      <c r="AQ110" s="333"/>
      <c r="AR110" s="333"/>
      <c r="AS110" s="333"/>
      <c r="AT110" s="334">
        <f>ROUNDDOWN($T$39*0.95,0)-1600000</f>
        <v>-1600000</v>
      </c>
      <c r="AU110" s="335"/>
      <c r="AV110" s="335"/>
      <c r="AW110" s="336"/>
      <c r="AX110" s="142"/>
      <c r="AY110" s="142"/>
      <c r="AZ110" s="140"/>
      <c r="BA110" s="140"/>
      <c r="BB110" s="140"/>
      <c r="BC110" s="140"/>
      <c r="BD110" s="140"/>
      <c r="BE110" s="140"/>
      <c r="BF110" s="140"/>
      <c r="BG110" s="140"/>
      <c r="BH110" s="140"/>
      <c r="BI110" s="140"/>
      <c r="BJ110" s="140"/>
      <c r="BK110" s="141"/>
      <c r="BL110" s="140"/>
      <c r="BM110" s="140"/>
      <c r="BN110" s="140"/>
      <c r="BO110" s="140"/>
      <c r="BP110" s="140"/>
      <c r="BQ110" s="140"/>
      <c r="BR110" s="140"/>
      <c r="BS110" s="140"/>
      <c r="BT110" s="140"/>
      <c r="BU110" s="140"/>
    </row>
    <row r="111" spans="1:73" hidden="1" x14ac:dyDescent="0.35">
      <c r="A111" s="140"/>
      <c r="B111" s="140"/>
      <c r="C111" s="69"/>
      <c r="D111" s="69"/>
      <c r="E111" s="69"/>
      <c r="F111" s="69"/>
      <c r="G111" s="143"/>
      <c r="H111" s="143"/>
      <c r="I111" s="142"/>
      <c r="J111" s="142"/>
      <c r="K111" s="142"/>
      <c r="L111" s="142"/>
      <c r="M111" s="140"/>
      <c r="N111" s="140"/>
      <c r="O111" s="69"/>
      <c r="P111" s="69"/>
      <c r="Q111" s="69"/>
      <c r="R111" s="69"/>
      <c r="S111" s="143"/>
      <c r="T111" s="143"/>
      <c r="U111" s="142"/>
      <c r="V111" s="142"/>
      <c r="W111" s="142"/>
      <c r="X111" s="142"/>
      <c r="Y111" s="140"/>
      <c r="Z111" s="140"/>
      <c r="AA111" s="140"/>
      <c r="AB111" s="140"/>
      <c r="AC111" s="140"/>
      <c r="AD111" s="69"/>
      <c r="AE111" s="69"/>
      <c r="AF111" s="69"/>
      <c r="AG111" s="69"/>
      <c r="AH111" s="143"/>
      <c r="AI111" s="143"/>
      <c r="AJ111" s="142"/>
      <c r="AK111" s="142"/>
      <c r="AL111" s="142"/>
      <c r="AM111" s="142"/>
      <c r="AN111" s="140"/>
      <c r="AO111" s="140"/>
      <c r="AP111" s="69"/>
      <c r="AQ111" s="69"/>
      <c r="AR111" s="69"/>
      <c r="AS111" s="69"/>
      <c r="AT111" s="143"/>
      <c r="AU111" s="143"/>
      <c r="AV111" s="142"/>
      <c r="AW111" s="142"/>
      <c r="AX111" s="142"/>
      <c r="AY111" s="142"/>
      <c r="AZ111" s="140"/>
      <c r="BA111" s="140"/>
      <c r="BB111" s="140"/>
      <c r="BC111" s="140"/>
      <c r="BD111" s="140"/>
      <c r="BE111" s="140"/>
      <c r="BF111" s="140"/>
      <c r="BG111" s="140"/>
      <c r="BH111" s="140"/>
      <c r="BI111" s="140"/>
      <c r="BJ111" s="140"/>
      <c r="BK111" s="141"/>
      <c r="BL111" s="140"/>
      <c r="BM111" s="140"/>
      <c r="BN111" s="140"/>
      <c r="BO111" s="140"/>
      <c r="BP111" s="140"/>
      <c r="BQ111" s="140"/>
      <c r="BR111" s="140"/>
      <c r="BS111" s="140"/>
      <c r="BT111" s="140"/>
      <c r="BU111" s="140"/>
    </row>
    <row r="112" spans="1:73" hidden="1" x14ac:dyDescent="0.4">
      <c r="A112" s="140"/>
      <c r="B112" s="140"/>
      <c r="C112" s="525" t="s">
        <v>79</v>
      </c>
      <c r="D112" s="525"/>
      <c r="E112" s="525"/>
      <c r="F112" s="525"/>
      <c r="G112" s="143"/>
      <c r="H112" s="143"/>
      <c r="I112" s="142"/>
      <c r="J112" s="142"/>
      <c r="K112" s="142"/>
      <c r="L112" s="142"/>
      <c r="M112" s="140"/>
      <c r="N112" s="140"/>
      <c r="O112" s="525" t="s">
        <v>79</v>
      </c>
      <c r="P112" s="525"/>
      <c r="Q112" s="525"/>
      <c r="R112" s="525"/>
      <c r="S112" s="143"/>
      <c r="T112" s="143"/>
      <c r="U112" s="142"/>
      <c r="V112" s="142"/>
      <c r="W112" s="142"/>
      <c r="X112" s="142"/>
      <c r="Y112" s="140"/>
      <c r="Z112" s="140"/>
      <c r="AA112" s="140"/>
      <c r="AB112" s="140"/>
      <c r="AC112" s="140"/>
      <c r="AD112" s="525" t="s">
        <v>79</v>
      </c>
      <c r="AE112" s="525"/>
      <c r="AF112" s="525"/>
      <c r="AG112" s="525"/>
      <c r="AH112" s="143"/>
      <c r="AI112" s="143"/>
      <c r="AJ112" s="142"/>
      <c r="AK112" s="142"/>
      <c r="AL112" s="142"/>
      <c r="AM112" s="142"/>
      <c r="AN112" s="140"/>
      <c r="AO112" s="140"/>
      <c r="AP112" s="525" t="s">
        <v>79</v>
      </c>
      <c r="AQ112" s="525"/>
      <c r="AR112" s="525"/>
      <c r="AS112" s="525"/>
      <c r="AT112" s="143"/>
      <c r="AU112" s="143"/>
      <c r="AV112" s="142"/>
      <c r="AW112" s="142"/>
      <c r="AX112" s="142"/>
      <c r="AY112" s="142"/>
      <c r="AZ112" s="140"/>
      <c r="BA112" s="140"/>
      <c r="BB112" s="140"/>
      <c r="BC112" s="140"/>
      <c r="BD112" s="140"/>
      <c r="BE112" s="140"/>
      <c r="BF112" s="140"/>
      <c r="BG112" s="140"/>
      <c r="BH112" s="140"/>
      <c r="BI112" s="140"/>
      <c r="BJ112" s="140"/>
      <c r="BK112" s="141"/>
      <c r="BL112" s="140"/>
      <c r="BM112" s="140"/>
      <c r="BN112" s="140"/>
      <c r="BO112" s="140"/>
      <c r="BP112" s="140"/>
      <c r="BQ112" s="140"/>
      <c r="BR112" s="140"/>
      <c r="BS112" s="140"/>
      <c r="BT112" s="140"/>
      <c r="BU112" s="140"/>
    </row>
    <row r="113" spans="1:73" hidden="1" x14ac:dyDescent="0.4">
      <c r="A113" s="140"/>
      <c r="B113" s="140"/>
      <c r="C113" s="525" t="s">
        <v>80</v>
      </c>
      <c r="D113" s="525"/>
      <c r="E113" s="525"/>
      <c r="F113" s="525"/>
      <c r="G113" s="525"/>
      <c r="H113" s="525"/>
      <c r="I113" s="526">
        <f>IF(H34&gt;1300000,0,H34-600000)</f>
        <v>0</v>
      </c>
      <c r="J113" s="526"/>
      <c r="K113" s="526"/>
      <c r="L113" s="526"/>
      <c r="M113" s="140"/>
      <c r="N113" s="140"/>
      <c r="O113" s="525" t="s">
        <v>80</v>
      </c>
      <c r="P113" s="525"/>
      <c r="Q113" s="525"/>
      <c r="R113" s="525"/>
      <c r="S113" s="525"/>
      <c r="T113" s="525"/>
      <c r="U113" s="526">
        <f>IF(T34&gt;1300000,0,T34-600000)</f>
        <v>-600000</v>
      </c>
      <c r="V113" s="526"/>
      <c r="W113" s="526"/>
      <c r="X113" s="526"/>
      <c r="Y113" s="140"/>
      <c r="Z113" s="140"/>
      <c r="AA113" s="140"/>
      <c r="AB113" s="140"/>
      <c r="AC113" s="140"/>
      <c r="AD113" s="525" t="s">
        <v>80</v>
      </c>
      <c r="AE113" s="525"/>
      <c r="AF113" s="525"/>
      <c r="AG113" s="525"/>
      <c r="AH113" s="525"/>
      <c r="AI113" s="525"/>
      <c r="AJ113" s="526">
        <f>IF(H40&gt;1300000,0,H40-600000)</f>
        <v>-600000</v>
      </c>
      <c r="AK113" s="526"/>
      <c r="AL113" s="526"/>
      <c r="AM113" s="526"/>
      <c r="AN113" s="140"/>
      <c r="AO113" s="140"/>
      <c r="AP113" s="525" t="s">
        <v>80</v>
      </c>
      <c r="AQ113" s="525"/>
      <c r="AR113" s="525"/>
      <c r="AS113" s="525"/>
      <c r="AT113" s="525"/>
      <c r="AU113" s="525"/>
      <c r="AV113" s="526">
        <f>IF(T40&gt;1300000,0,T40-600000)</f>
        <v>-600000</v>
      </c>
      <c r="AW113" s="526"/>
      <c r="AX113" s="526"/>
      <c r="AY113" s="526"/>
      <c r="AZ113" s="140"/>
      <c r="BA113" s="140"/>
      <c r="BB113" s="140"/>
      <c r="BC113" s="140"/>
      <c r="BD113" s="140"/>
      <c r="BE113" s="140"/>
      <c r="BF113" s="140"/>
      <c r="BG113" s="140"/>
      <c r="BH113" s="140"/>
      <c r="BI113" s="140"/>
      <c r="BJ113" s="140"/>
      <c r="BK113" s="141"/>
      <c r="BL113" s="140"/>
      <c r="BM113" s="140"/>
      <c r="BN113" s="140"/>
      <c r="BO113" s="140"/>
      <c r="BP113" s="140"/>
      <c r="BQ113" s="140"/>
      <c r="BR113" s="140"/>
      <c r="BS113" s="140"/>
      <c r="BT113" s="140"/>
      <c r="BU113" s="140"/>
    </row>
    <row r="114" spans="1:73" hidden="1" x14ac:dyDescent="0.4">
      <c r="A114" s="140"/>
      <c r="B114" s="140"/>
      <c r="C114" s="525" t="s">
        <v>81</v>
      </c>
      <c r="D114" s="525"/>
      <c r="E114" s="525"/>
      <c r="F114" s="525"/>
      <c r="G114" s="525"/>
      <c r="H114" s="525"/>
      <c r="I114" s="526">
        <f>IF(AND(H34&gt;=1300000,H34&lt;4100000),H34*0.75-275000,0)</f>
        <v>1225000</v>
      </c>
      <c r="J114" s="526"/>
      <c r="K114" s="526"/>
      <c r="L114" s="526"/>
      <c r="M114" s="140"/>
      <c r="N114" s="140"/>
      <c r="O114" s="525" t="s">
        <v>81</v>
      </c>
      <c r="P114" s="525"/>
      <c r="Q114" s="525"/>
      <c r="R114" s="525"/>
      <c r="S114" s="525"/>
      <c r="T114" s="525"/>
      <c r="U114" s="526">
        <f>IF(AND(T34&gt;=1300000,T34&lt;4100000),T34*0.75-275000,0)</f>
        <v>0</v>
      </c>
      <c r="V114" s="526"/>
      <c r="W114" s="526"/>
      <c r="X114" s="526"/>
      <c r="Y114" s="140"/>
      <c r="Z114" s="140"/>
      <c r="AA114" s="140"/>
      <c r="AB114" s="140"/>
      <c r="AC114" s="140"/>
      <c r="AD114" s="525" t="s">
        <v>81</v>
      </c>
      <c r="AE114" s="525"/>
      <c r="AF114" s="525"/>
      <c r="AG114" s="525"/>
      <c r="AH114" s="525"/>
      <c r="AI114" s="525"/>
      <c r="AJ114" s="526">
        <f>IF(AND(H40&gt;=1300000,H40&lt;4100000),H40*0.75-275000,0)</f>
        <v>0</v>
      </c>
      <c r="AK114" s="526"/>
      <c r="AL114" s="526"/>
      <c r="AM114" s="526"/>
      <c r="AN114" s="140"/>
      <c r="AO114" s="140"/>
      <c r="AP114" s="525" t="s">
        <v>81</v>
      </c>
      <c r="AQ114" s="525"/>
      <c r="AR114" s="525"/>
      <c r="AS114" s="525"/>
      <c r="AT114" s="525"/>
      <c r="AU114" s="525"/>
      <c r="AV114" s="526">
        <f>IF(AND(T40&gt;=1300000,T40&lt;4100000),T40*0.75-275000,0)</f>
        <v>0</v>
      </c>
      <c r="AW114" s="526"/>
      <c r="AX114" s="526"/>
      <c r="AY114" s="526"/>
      <c r="AZ114" s="140"/>
      <c r="BA114" s="140"/>
      <c r="BB114" s="140"/>
      <c r="BC114" s="140"/>
      <c r="BD114" s="140"/>
      <c r="BE114" s="140"/>
      <c r="BF114" s="140"/>
      <c r="BG114" s="140"/>
      <c r="BH114" s="140"/>
      <c r="BI114" s="140"/>
      <c r="BJ114" s="140"/>
      <c r="BK114" s="141"/>
      <c r="BL114" s="140"/>
      <c r="BM114" s="140"/>
      <c r="BN114" s="140"/>
      <c r="BO114" s="140"/>
      <c r="BP114" s="140"/>
      <c r="BQ114" s="140"/>
      <c r="BR114" s="140"/>
      <c r="BS114" s="140"/>
      <c r="BT114" s="140"/>
      <c r="BU114" s="140"/>
    </row>
    <row r="115" spans="1:73" hidden="1" x14ac:dyDescent="0.4">
      <c r="A115" s="140"/>
      <c r="B115" s="140"/>
      <c r="C115" s="525" t="s">
        <v>82</v>
      </c>
      <c r="D115" s="525"/>
      <c r="E115" s="525"/>
      <c r="F115" s="525"/>
      <c r="G115" s="525"/>
      <c r="H115" s="525"/>
      <c r="I115" s="526">
        <f>IF(AND(H34&gt;=4100000,H34&lt;7700000),H34*0.85-685000,0)</f>
        <v>0</v>
      </c>
      <c r="J115" s="526"/>
      <c r="K115" s="526"/>
      <c r="L115" s="526"/>
      <c r="M115" s="140"/>
      <c r="N115" s="140"/>
      <c r="O115" s="525" t="s">
        <v>82</v>
      </c>
      <c r="P115" s="525"/>
      <c r="Q115" s="525"/>
      <c r="R115" s="525"/>
      <c r="S115" s="525"/>
      <c r="T115" s="525"/>
      <c r="U115" s="526">
        <f>IF(AND(T34&gt;=4100000,T34&lt;7700000),T34*0.85-685000,0)</f>
        <v>0</v>
      </c>
      <c r="V115" s="526"/>
      <c r="W115" s="526"/>
      <c r="X115" s="526"/>
      <c r="Y115" s="140"/>
      <c r="Z115" s="140"/>
      <c r="AA115" s="140"/>
      <c r="AB115" s="140"/>
      <c r="AC115" s="140"/>
      <c r="AD115" s="525" t="s">
        <v>82</v>
      </c>
      <c r="AE115" s="525"/>
      <c r="AF115" s="525"/>
      <c r="AG115" s="525"/>
      <c r="AH115" s="525"/>
      <c r="AI115" s="525"/>
      <c r="AJ115" s="526">
        <f>IF(AND(H40&gt;=4100000,H40&lt;7700000),H40*0.85-685000,0)</f>
        <v>0</v>
      </c>
      <c r="AK115" s="526"/>
      <c r="AL115" s="526"/>
      <c r="AM115" s="526"/>
      <c r="AN115" s="140"/>
      <c r="AO115" s="140"/>
      <c r="AP115" s="525" t="s">
        <v>82</v>
      </c>
      <c r="AQ115" s="525"/>
      <c r="AR115" s="525"/>
      <c r="AS115" s="525"/>
      <c r="AT115" s="525"/>
      <c r="AU115" s="525"/>
      <c r="AV115" s="526">
        <f>IF(AND(T40&gt;=4100000,T40&lt;7700000),T40*0.85-685000,0)</f>
        <v>0</v>
      </c>
      <c r="AW115" s="526"/>
      <c r="AX115" s="526"/>
      <c r="AY115" s="526"/>
      <c r="AZ115" s="140"/>
      <c r="BA115" s="140"/>
      <c r="BB115" s="140"/>
      <c r="BC115" s="140"/>
      <c r="BD115" s="140"/>
      <c r="BE115" s="140"/>
      <c r="BF115" s="140"/>
      <c r="BG115" s="140"/>
      <c r="BH115" s="140"/>
      <c r="BI115" s="140"/>
      <c r="BJ115" s="140"/>
      <c r="BK115" s="141"/>
      <c r="BL115" s="140"/>
      <c r="BM115" s="140"/>
      <c r="BN115" s="140"/>
      <c r="BO115" s="140"/>
      <c r="BP115" s="140"/>
      <c r="BQ115" s="140"/>
      <c r="BR115" s="140"/>
      <c r="BS115" s="140"/>
      <c r="BT115" s="140"/>
      <c r="BU115" s="140"/>
    </row>
    <row r="116" spans="1:73" hidden="1" x14ac:dyDescent="0.4">
      <c r="A116" s="140"/>
      <c r="B116" s="140"/>
      <c r="C116" s="525" t="s">
        <v>83</v>
      </c>
      <c r="D116" s="525"/>
      <c r="E116" s="525"/>
      <c r="F116" s="525"/>
      <c r="G116" s="525"/>
      <c r="H116" s="525"/>
      <c r="I116" s="526">
        <f>IF(AND(H34&gt;=7700000,H34&lt;10000000),H34*0.95-1455000,0)</f>
        <v>0</v>
      </c>
      <c r="J116" s="526"/>
      <c r="K116" s="526"/>
      <c r="L116" s="526"/>
      <c r="M116" s="140"/>
      <c r="N116" s="140"/>
      <c r="O116" s="525" t="s">
        <v>83</v>
      </c>
      <c r="P116" s="525"/>
      <c r="Q116" s="525"/>
      <c r="R116" s="525"/>
      <c r="S116" s="525"/>
      <c r="T116" s="525"/>
      <c r="U116" s="526">
        <f>IF(AND(T34&gt;=7700000,T34&lt;10000000),T34*0.95-1455000,0)</f>
        <v>0</v>
      </c>
      <c r="V116" s="526"/>
      <c r="W116" s="526"/>
      <c r="X116" s="526"/>
      <c r="Y116" s="140"/>
      <c r="Z116" s="140"/>
      <c r="AA116" s="140"/>
      <c r="AB116" s="140"/>
      <c r="AC116" s="140"/>
      <c r="AD116" s="525" t="s">
        <v>83</v>
      </c>
      <c r="AE116" s="525"/>
      <c r="AF116" s="525"/>
      <c r="AG116" s="525"/>
      <c r="AH116" s="525"/>
      <c r="AI116" s="525"/>
      <c r="AJ116" s="526">
        <f>IF(AND(H40&gt;=7700000,H40&lt;10000000),H40*0.95-1455000,0)</f>
        <v>0</v>
      </c>
      <c r="AK116" s="526"/>
      <c r="AL116" s="526"/>
      <c r="AM116" s="526"/>
      <c r="AN116" s="140"/>
      <c r="AO116" s="140"/>
      <c r="AP116" s="525" t="s">
        <v>83</v>
      </c>
      <c r="AQ116" s="525"/>
      <c r="AR116" s="525"/>
      <c r="AS116" s="525"/>
      <c r="AT116" s="525"/>
      <c r="AU116" s="525"/>
      <c r="AV116" s="526">
        <f>IF(AND(T40&gt;=7700000,T40&lt;10000000),T40*0.95-1455000,0)</f>
        <v>0</v>
      </c>
      <c r="AW116" s="526"/>
      <c r="AX116" s="526"/>
      <c r="AY116" s="526"/>
      <c r="AZ116" s="140"/>
      <c r="BA116" s="140"/>
      <c r="BB116" s="140"/>
      <c r="BC116" s="140"/>
      <c r="BD116" s="140"/>
      <c r="BE116" s="140"/>
      <c r="BF116" s="140"/>
      <c r="BG116" s="140"/>
      <c r="BH116" s="140"/>
      <c r="BI116" s="140"/>
      <c r="BJ116" s="140"/>
      <c r="BK116" s="141"/>
      <c r="BL116" s="140"/>
      <c r="BM116" s="140"/>
      <c r="BN116" s="140"/>
      <c r="BO116" s="140"/>
      <c r="BP116" s="140"/>
      <c r="BQ116" s="140"/>
      <c r="BR116" s="140"/>
      <c r="BS116" s="140"/>
      <c r="BT116" s="140"/>
      <c r="BU116" s="140"/>
    </row>
    <row r="117" spans="1:73" hidden="1" x14ac:dyDescent="0.4">
      <c r="A117" s="140"/>
      <c r="B117" s="140"/>
      <c r="C117" s="525" t="s">
        <v>84</v>
      </c>
      <c r="D117" s="525"/>
      <c r="E117" s="525"/>
      <c r="F117" s="525"/>
      <c r="G117" s="525"/>
      <c r="H117" s="525"/>
      <c r="I117" s="526">
        <f>IF(H34&gt;=10000000,H34-1955000,0)</f>
        <v>0</v>
      </c>
      <c r="J117" s="526"/>
      <c r="K117" s="526"/>
      <c r="L117" s="526"/>
      <c r="M117" s="140"/>
      <c r="N117" s="140"/>
      <c r="O117" s="525" t="s">
        <v>84</v>
      </c>
      <c r="P117" s="525"/>
      <c r="Q117" s="525"/>
      <c r="R117" s="525"/>
      <c r="S117" s="525"/>
      <c r="T117" s="525"/>
      <c r="U117" s="526">
        <f>IF(T34&gt;=10000000,T34-1955000,0)</f>
        <v>0</v>
      </c>
      <c r="V117" s="526"/>
      <c r="W117" s="526"/>
      <c r="X117" s="526"/>
      <c r="Y117" s="140"/>
      <c r="Z117" s="140"/>
      <c r="AA117" s="140"/>
      <c r="AB117" s="140"/>
      <c r="AC117" s="140"/>
      <c r="AD117" s="525" t="s">
        <v>84</v>
      </c>
      <c r="AE117" s="525"/>
      <c r="AF117" s="525"/>
      <c r="AG117" s="525"/>
      <c r="AH117" s="525"/>
      <c r="AI117" s="525"/>
      <c r="AJ117" s="526">
        <f>IF(H40&gt;=10000000,H40-1955000,0)</f>
        <v>0</v>
      </c>
      <c r="AK117" s="526"/>
      <c r="AL117" s="526"/>
      <c r="AM117" s="526"/>
      <c r="AN117" s="140"/>
      <c r="AO117" s="140"/>
      <c r="AP117" s="525" t="s">
        <v>84</v>
      </c>
      <c r="AQ117" s="525"/>
      <c r="AR117" s="525"/>
      <c r="AS117" s="525"/>
      <c r="AT117" s="525"/>
      <c r="AU117" s="525"/>
      <c r="AV117" s="526">
        <f>IF(T40&gt;=10000000,T40-1955000,0)</f>
        <v>0</v>
      </c>
      <c r="AW117" s="526"/>
      <c r="AX117" s="526"/>
      <c r="AY117" s="526"/>
      <c r="AZ117" s="140"/>
      <c r="BA117" s="140"/>
      <c r="BB117" s="140"/>
      <c r="BC117" s="140"/>
      <c r="BD117" s="140"/>
      <c r="BE117" s="140"/>
      <c r="BF117" s="140"/>
      <c r="BG117" s="140"/>
      <c r="BH117" s="140"/>
      <c r="BI117" s="140"/>
      <c r="BJ117" s="140"/>
      <c r="BK117" s="141"/>
      <c r="BL117" s="140"/>
      <c r="BM117" s="140"/>
      <c r="BN117" s="140"/>
      <c r="BO117" s="140"/>
      <c r="BP117" s="140"/>
      <c r="BQ117" s="140"/>
      <c r="BR117" s="140"/>
      <c r="BS117" s="140"/>
      <c r="BT117" s="140"/>
      <c r="BU117" s="140"/>
    </row>
    <row r="118" spans="1:73" hidden="1" x14ac:dyDescent="0.4">
      <c r="A118" s="140"/>
      <c r="B118" s="140"/>
      <c r="C118" s="525" t="s">
        <v>85</v>
      </c>
      <c r="D118" s="525"/>
      <c r="E118" s="525"/>
      <c r="F118" s="525"/>
      <c r="G118" s="525"/>
      <c r="H118" s="525"/>
      <c r="I118" s="526">
        <f>MAX(I113:L117)</f>
        <v>1225000</v>
      </c>
      <c r="J118" s="526"/>
      <c r="K118" s="526"/>
      <c r="L118" s="526"/>
      <c r="M118" s="140"/>
      <c r="N118" s="140"/>
      <c r="O118" s="525" t="s">
        <v>85</v>
      </c>
      <c r="P118" s="525"/>
      <c r="Q118" s="525"/>
      <c r="R118" s="525"/>
      <c r="S118" s="525"/>
      <c r="T118" s="525"/>
      <c r="U118" s="526">
        <f>MAX(U113:X117)</f>
        <v>0</v>
      </c>
      <c r="V118" s="526"/>
      <c r="W118" s="526"/>
      <c r="X118" s="526"/>
      <c r="Y118" s="140"/>
      <c r="Z118" s="140"/>
      <c r="AA118" s="140"/>
      <c r="AB118" s="140"/>
      <c r="AC118" s="140"/>
      <c r="AD118" s="525" t="s">
        <v>85</v>
      </c>
      <c r="AE118" s="525"/>
      <c r="AF118" s="525"/>
      <c r="AG118" s="525"/>
      <c r="AH118" s="525"/>
      <c r="AI118" s="525"/>
      <c r="AJ118" s="526">
        <f>MAX(AJ113:AM117)</f>
        <v>0</v>
      </c>
      <c r="AK118" s="526"/>
      <c r="AL118" s="526"/>
      <c r="AM118" s="526"/>
      <c r="AN118" s="140"/>
      <c r="AO118" s="140"/>
      <c r="AP118" s="525" t="s">
        <v>85</v>
      </c>
      <c r="AQ118" s="525"/>
      <c r="AR118" s="525"/>
      <c r="AS118" s="525"/>
      <c r="AT118" s="525"/>
      <c r="AU118" s="525"/>
      <c r="AV118" s="526">
        <f>MAX(AV113:AY117)</f>
        <v>0</v>
      </c>
      <c r="AW118" s="526"/>
      <c r="AX118" s="526"/>
      <c r="AY118" s="526"/>
      <c r="AZ118" s="140"/>
      <c r="BA118" s="140"/>
      <c r="BB118" s="140"/>
      <c r="BC118" s="140"/>
      <c r="BD118" s="140"/>
      <c r="BE118" s="140"/>
      <c r="BF118" s="140"/>
      <c r="BG118" s="140"/>
      <c r="BH118" s="140"/>
      <c r="BI118" s="140"/>
      <c r="BJ118" s="140"/>
      <c r="BK118" s="141"/>
      <c r="BL118" s="140"/>
      <c r="BM118" s="140"/>
      <c r="BN118" s="140"/>
      <c r="BO118" s="140"/>
      <c r="BP118" s="140"/>
      <c r="BQ118" s="140"/>
      <c r="BR118" s="140"/>
      <c r="BS118" s="140"/>
      <c r="BT118" s="140"/>
      <c r="BU118" s="140"/>
    </row>
    <row r="119" spans="1:73" hidden="1" x14ac:dyDescent="0.4">
      <c r="A119" s="140"/>
      <c r="B119" s="140"/>
      <c r="C119" s="143"/>
      <c r="D119" s="143"/>
      <c r="E119" s="143"/>
      <c r="F119" s="143"/>
      <c r="G119" s="143"/>
      <c r="H119" s="143"/>
      <c r="I119" s="142"/>
      <c r="J119" s="142"/>
      <c r="K119" s="142"/>
      <c r="L119" s="142"/>
      <c r="M119" s="140"/>
      <c r="N119" s="140"/>
      <c r="O119" s="143"/>
      <c r="P119" s="143"/>
      <c r="Q119" s="143"/>
      <c r="R119" s="143"/>
      <c r="S119" s="143"/>
      <c r="T119" s="143"/>
      <c r="U119" s="142"/>
      <c r="V119" s="142"/>
      <c r="W119" s="142"/>
      <c r="X119" s="142"/>
      <c r="Y119" s="140"/>
      <c r="Z119" s="140"/>
      <c r="AA119" s="140"/>
      <c r="AB119" s="140"/>
      <c r="AC119" s="140"/>
      <c r="AD119" s="143"/>
      <c r="AE119" s="143"/>
      <c r="AF119" s="143"/>
      <c r="AG119" s="143"/>
      <c r="AH119" s="143"/>
      <c r="AI119" s="143"/>
      <c r="AJ119" s="142"/>
      <c r="AK119" s="142"/>
      <c r="AL119" s="142"/>
      <c r="AM119" s="142"/>
      <c r="AN119" s="140"/>
      <c r="AO119" s="140"/>
      <c r="AP119" s="143"/>
      <c r="AQ119" s="143"/>
      <c r="AR119" s="143"/>
      <c r="AS119" s="143"/>
      <c r="AT119" s="143"/>
      <c r="AU119" s="143"/>
      <c r="AV119" s="142"/>
      <c r="AW119" s="142"/>
      <c r="AX119" s="142"/>
      <c r="AY119" s="142"/>
      <c r="AZ119" s="140"/>
      <c r="BA119" s="140"/>
      <c r="BB119" s="140"/>
      <c r="BC119" s="140"/>
      <c r="BD119" s="140"/>
      <c r="BE119" s="140"/>
      <c r="BF119" s="140"/>
      <c r="BG119" s="140"/>
      <c r="BH119" s="140"/>
      <c r="BI119" s="140"/>
      <c r="BJ119" s="140"/>
      <c r="BK119" s="141"/>
      <c r="BL119" s="140"/>
      <c r="BM119" s="140"/>
      <c r="BN119" s="140"/>
      <c r="BO119" s="140"/>
      <c r="BP119" s="140"/>
      <c r="BQ119" s="140"/>
      <c r="BR119" s="140"/>
      <c r="BS119" s="140"/>
      <c r="BT119" s="140"/>
      <c r="BU119" s="140"/>
    </row>
    <row r="120" spans="1:73" hidden="1" x14ac:dyDescent="0.4">
      <c r="A120" s="140"/>
      <c r="B120" s="140"/>
      <c r="C120" s="525" t="s">
        <v>86</v>
      </c>
      <c r="D120" s="525"/>
      <c r="E120" s="525"/>
      <c r="F120" s="525"/>
      <c r="G120" s="143"/>
      <c r="H120" s="143"/>
      <c r="I120" s="142"/>
      <c r="J120" s="142"/>
      <c r="K120" s="142"/>
      <c r="L120" s="142"/>
      <c r="M120" s="140"/>
      <c r="N120" s="140"/>
      <c r="O120" s="525" t="s">
        <v>86</v>
      </c>
      <c r="P120" s="525"/>
      <c r="Q120" s="525"/>
      <c r="R120" s="525"/>
      <c r="S120" s="143"/>
      <c r="T120" s="143"/>
      <c r="U120" s="142"/>
      <c r="V120" s="142"/>
      <c r="W120" s="142"/>
      <c r="X120" s="142"/>
      <c r="Y120" s="140"/>
      <c r="Z120" s="140"/>
      <c r="AA120" s="140"/>
      <c r="AB120" s="140"/>
      <c r="AC120" s="140"/>
      <c r="AD120" s="525" t="s">
        <v>86</v>
      </c>
      <c r="AE120" s="525"/>
      <c r="AF120" s="525"/>
      <c r="AG120" s="525"/>
      <c r="AH120" s="143"/>
      <c r="AI120" s="143"/>
      <c r="AJ120" s="142"/>
      <c r="AK120" s="142"/>
      <c r="AL120" s="142"/>
      <c r="AM120" s="142"/>
      <c r="AN120" s="140"/>
      <c r="AO120" s="140"/>
      <c r="AP120" s="525" t="s">
        <v>86</v>
      </c>
      <c r="AQ120" s="525"/>
      <c r="AR120" s="525"/>
      <c r="AS120" s="525"/>
      <c r="AT120" s="143"/>
      <c r="AU120" s="143"/>
      <c r="AV120" s="142"/>
      <c r="AW120" s="142"/>
      <c r="AX120" s="142"/>
      <c r="AY120" s="142"/>
      <c r="AZ120" s="140"/>
      <c r="BA120" s="140"/>
      <c r="BB120" s="140"/>
      <c r="BC120" s="140"/>
      <c r="BD120" s="140"/>
      <c r="BE120" s="140"/>
      <c r="BF120" s="140"/>
      <c r="BG120" s="140"/>
      <c r="BH120" s="140"/>
      <c r="BI120" s="140"/>
      <c r="BJ120" s="140"/>
      <c r="BK120" s="141"/>
      <c r="BL120" s="140"/>
      <c r="BM120" s="140"/>
      <c r="BN120" s="140"/>
      <c r="BO120" s="140"/>
      <c r="BP120" s="140"/>
      <c r="BQ120" s="140"/>
      <c r="BR120" s="140"/>
      <c r="BS120" s="140"/>
      <c r="BT120" s="140"/>
      <c r="BU120" s="140"/>
    </row>
    <row r="121" spans="1:73" hidden="1" x14ac:dyDescent="0.4">
      <c r="A121" s="140"/>
      <c r="B121" s="140"/>
      <c r="C121" s="525" t="s">
        <v>87</v>
      </c>
      <c r="D121" s="525"/>
      <c r="E121" s="525"/>
      <c r="F121" s="525"/>
      <c r="G121" s="525"/>
      <c r="H121" s="525"/>
      <c r="I121" s="526">
        <f>IF(H34&gt;3300000,0,H34-1100000)</f>
        <v>900000</v>
      </c>
      <c r="J121" s="526"/>
      <c r="K121" s="526"/>
      <c r="L121" s="526"/>
      <c r="M121" s="140"/>
      <c r="N121" s="140"/>
      <c r="O121" s="525" t="s">
        <v>87</v>
      </c>
      <c r="P121" s="525"/>
      <c r="Q121" s="525"/>
      <c r="R121" s="525"/>
      <c r="S121" s="525"/>
      <c r="T121" s="525"/>
      <c r="U121" s="526">
        <f>IF(T34&gt;3300000,0,T34-1100000)</f>
        <v>-1100000</v>
      </c>
      <c r="V121" s="526"/>
      <c r="W121" s="526"/>
      <c r="X121" s="526"/>
      <c r="Y121" s="140"/>
      <c r="Z121" s="140"/>
      <c r="AA121" s="140"/>
      <c r="AB121" s="140"/>
      <c r="AC121" s="140"/>
      <c r="AD121" s="525" t="s">
        <v>87</v>
      </c>
      <c r="AE121" s="525"/>
      <c r="AF121" s="525"/>
      <c r="AG121" s="525"/>
      <c r="AH121" s="525"/>
      <c r="AI121" s="525"/>
      <c r="AJ121" s="526">
        <f>IF(H40&gt;3300000,0,H40-1100000)</f>
        <v>-1100000</v>
      </c>
      <c r="AK121" s="526"/>
      <c r="AL121" s="526"/>
      <c r="AM121" s="526"/>
      <c r="AN121" s="140"/>
      <c r="AO121" s="140"/>
      <c r="AP121" s="525" t="s">
        <v>87</v>
      </c>
      <c r="AQ121" s="525"/>
      <c r="AR121" s="525"/>
      <c r="AS121" s="525"/>
      <c r="AT121" s="525"/>
      <c r="AU121" s="525"/>
      <c r="AV121" s="526">
        <f>IF(T40&gt;3300000,0,T40-1100000)</f>
        <v>-1100000</v>
      </c>
      <c r="AW121" s="526"/>
      <c r="AX121" s="526"/>
      <c r="AY121" s="526"/>
      <c r="AZ121" s="140"/>
      <c r="BA121" s="140"/>
      <c r="BB121" s="140"/>
      <c r="BC121" s="140"/>
      <c r="BD121" s="140"/>
      <c r="BE121" s="140"/>
      <c r="BF121" s="140"/>
      <c r="BG121" s="140"/>
      <c r="BH121" s="140"/>
      <c r="BI121" s="140"/>
      <c r="BJ121" s="140"/>
      <c r="BK121" s="141"/>
      <c r="BL121" s="140"/>
      <c r="BM121" s="140"/>
      <c r="BN121" s="140"/>
      <c r="BO121" s="140"/>
      <c r="BP121" s="140"/>
      <c r="BQ121" s="140"/>
      <c r="BR121" s="140"/>
      <c r="BS121" s="140"/>
      <c r="BT121" s="140"/>
      <c r="BU121" s="140"/>
    </row>
    <row r="122" spans="1:73" hidden="1" x14ac:dyDescent="0.4">
      <c r="A122" s="140"/>
      <c r="B122" s="140"/>
      <c r="C122" s="525" t="s">
        <v>88</v>
      </c>
      <c r="D122" s="525"/>
      <c r="E122" s="525"/>
      <c r="F122" s="525"/>
      <c r="G122" s="525"/>
      <c r="H122" s="525"/>
      <c r="I122" s="526">
        <f>IF(AND(H34&gt;=3300000,H34&lt;4100000),H34*0.75-275000,0)</f>
        <v>0</v>
      </c>
      <c r="J122" s="526"/>
      <c r="K122" s="526"/>
      <c r="L122" s="526"/>
      <c r="M122" s="140"/>
      <c r="N122" s="140"/>
      <c r="O122" s="525" t="s">
        <v>88</v>
      </c>
      <c r="P122" s="525"/>
      <c r="Q122" s="525"/>
      <c r="R122" s="525"/>
      <c r="S122" s="525"/>
      <c r="T122" s="525"/>
      <c r="U122" s="526">
        <f>IF(AND(T34&gt;=3300000,T34&lt;4100000),T34*0.75-275000,0)</f>
        <v>0</v>
      </c>
      <c r="V122" s="526"/>
      <c r="W122" s="526"/>
      <c r="X122" s="526"/>
      <c r="Y122" s="140"/>
      <c r="Z122" s="140"/>
      <c r="AA122" s="140"/>
      <c r="AB122" s="140"/>
      <c r="AC122" s="140"/>
      <c r="AD122" s="525" t="s">
        <v>88</v>
      </c>
      <c r="AE122" s="525"/>
      <c r="AF122" s="525"/>
      <c r="AG122" s="525"/>
      <c r="AH122" s="525"/>
      <c r="AI122" s="525"/>
      <c r="AJ122" s="526">
        <f>IF(AND(H40&gt;=3300000,H40&lt;4100000),H40*0.75-275000,0)</f>
        <v>0</v>
      </c>
      <c r="AK122" s="526"/>
      <c r="AL122" s="526"/>
      <c r="AM122" s="526"/>
      <c r="AN122" s="140"/>
      <c r="AO122" s="140"/>
      <c r="AP122" s="525" t="s">
        <v>88</v>
      </c>
      <c r="AQ122" s="525"/>
      <c r="AR122" s="525"/>
      <c r="AS122" s="525"/>
      <c r="AT122" s="525"/>
      <c r="AU122" s="525"/>
      <c r="AV122" s="526">
        <f>IF(AND(T40&gt;=3300000,T40&lt;4100000),T40*0.75-275000,0)</f>
        <v>0</v>
      </c>
      <c r="AW122" s="526"/>
      <c r="AX122" s="526"/>
      <c r="AY122" s="526"/>
      <c r="AZ122" s="140"/>
      <c r="BA122" s="140"/>
      <c r="BB122" s="140"/>
      <c r="BC122" s="140"/>
      <c r="BD122" s="140"/>
      <c r="BE122" s="140"/>
      <c r="BF122" s="140"/>
      <c r="BG122" s="140"/>
      <c r="BH122" s="140"/>
      <c r="BI122" s="140"/>
      <c r="BJ122" s="140"/>
      <c r="BK122" s="141"/>
      <c r="BL122" s="140"/>
      <c r="BM122" s="140"/>
      <c r="BN122" s="140"/>
      <c r="BO122" s="140"/>
      <c r="BP122" s="140"/>
      <c r="BQ122" s="140"/>
      <c r="BR122" s="140"/>
      <c r="BS122" s="140"/>
      <c r="BT122" s="140"/>
      <c r="BU122" s="140"/>
    </row>
    <row r="123" spans="1:73" hidden="1" x14ac:dyDescent="0.4">
      <c r="A123" s="140"/>
      <c r="B123" s="140"/>
      <c r="C123" s="525" t="s">
        <v>82</v>
      </c>
      <c r="D123" s="525"/>
      <c r="E123" s="525"/>
      <c r="F123" s="525"/>
      <c r="G123" s="525"/>
      <c r="H123" s="525"/>
      <c r="I123" s="526">
        <f>IF(AND(H34&gt;=4100000,H34&lt;7700000),H34*0.85-685000,0)</f>
        <v>0</v>
      </c>
      <c r="J123" s="526"/>
      <c r="K123" s="526"/>
      <c r="L123" s="526"/>
      <c r="M123" s="140"/>
      <c r="N123" s="140"/>
      <c r="O123" s="525" t="s">
        <v>82</v>
      </c>
      <c r="P123" s="525"/>
      <c r="Q123" s="525"/>
      <c r="R123" s="525"/>
      <c r="S123" s="525"/>
      <c r="T123" s="525"/>
      <c r="U123" s="526">
        <f>IF(AND(T34&gt;=4100000,T34&lt;7700000),T34*0.85-685000,0)</f>
        <v>0</v>
      </c>
      <c r="V123" s="526"/>
      <c r="W123" s="526"/>
      <c r="X123" s="526"/>
      <c r="Y123" s="140"/>
      <c r="Z123" s="140"/>
      <c r="AA123" s="140"/>
      <c r="AB123" s="140"/>
      <c r="AC123" s="140"/>
      <c r="AD123" s="525" t="s">
        <v>82</v>
      </c>
      <c r="AE123" s="525"/>
      <c r="AF123" s="525"/>
      <c r="AG123" s="525"/>
      <c r="AH123" s="525"/>
      <c r="AI123" s="525"/>
      <c r="AJ123" s="526">
        <f>IF(AND(H40&gt;=4100000,H40&lt;7700000),H40*0.85-685000,0)</f>
        <v>0</v>
      </c>
      <c r="AK123" s="526"/>
      <c r="AL123" s="526"/>
      <c r="AM123" s="526"/>
      <c r="AN123" s="140"/>
      <c r="AO123" s="140"/>
      <c r="AP123" s="525" t="s">
        <v>82</v>
      </c>
      <c r="AQ123" s="525"/>
      <c r="AR123" s="525"/>
      <c r="AS123" s="525"/>
      <c r="AT123" s="525"/>
      <c r="AU123" s="525"/>
      <c r="AV123" s="526">
        <f>IF(AND(T40&gt;=4100000,T40&lt;7700000),T40*0.85-685000,0)</f>
        <v>0</v>
      </c>
      <c r="AW123" s="526"/>
      <c r="AX123" s="526"/>
      <c r="AY123" s="526"/>
      <c r="AZ123" s="140"/>
      <c r="BA123" s="140"/>
      <c r="BB123" s="140"/>
      <c r="BC123" s="140"/>
      <c r="BD123" s="140"/>
      <c r="BE123" s="140"/>
      <c r="BF123" s="140"/>
      <c r="BG123" s="140"/>
      <c r="BH123" s="140"/>
      <c r="BI123" s="140"/>
      <c r="BJ123" s="140"/>
      <c r="BK123" s="141"/>
      <c r="BL123" s="140"/>
      <c r="BM123" s="140"/>
      <c r="BN123" s="140"/>
      <c r="BO123" s="140"/>
      <c r="BP123" s="140"/>
      <c r="BQ123" s="140"/>
      <c r="BR123" s="140"/>
      <c r="BS123" s="140"/>
      <c r="BT123" s="140"/>
      <c r="BU123" s="140"/>
    </row>
    <row r="124" spans="1:73" hidden="1" x14ac:dyDescent="0.4">
      <c r="A124" s="140"/>
      <c r="B124" s="140"/>
      <c r="C124" s="525" t="s">
        <v>83</v>
      </c>
      <c r="D124" s="525"/>
      <c r="E124" s="525"/>
      <c r="F124" s="525"/>
      <c r="G124" s="525"/>
      <c r="H124" s="525"/>
      <c r="I124" s="526">
        <f>IF(AND(H34&gt;=7700000,H34&lt;10000000),H34*0.95-1455000,0)</f>
        <v>0</v>
      </c>
      <c r="J124" s="526"/>
      <c r="K124" s="526"/>
      <c r="L124" s="526"/>
      <c r="M124" s="140"/>
      <c r="N124" s="140"/>
      <c r="O124" s="525" t="s">
        <v>83</v>
      </c>
      <c r="P124" s="525"/>
      <c r="Q124" s="525"/>
      <c r="R124" s="525"/>
      <c r="S124" s="525"/>
      <c r="T124" s="525"/>
      <c r="U124" s="526">
        <f>IF(AND(T34&gt;=7700000,T34&lt;10000000),T34*0.95-1455000,0)</f>
        <v>0</v>
      </c>
      <c r="V124" s="526"/>
      <c r="W124" s="526"/>
      <c r="X124" s="526"/>
      <c r="Y124" s="140"/>
      <c r="Z124" s="140"/>
      <c r="AA124" s="140"/>
      <c r="AB124" s="140"/>
      <c r="AC124" s="140"/>
      <c r="AD124" s="525" t="s">
        <v>83</v>
      </c>
      <c r="AE124" s="525"/>
      <c r="AF124" s="525"/>
      <c r="AG124" s="525"/>
      <c r="AH124" s="525"/>
      <c r="AI124" s="525"/>
      <c r="AJ124" s="526">
        <f>IF(AND(H40&gt;=7700000,H40&lt;10000000),H40*0.95-1455000,0)</f>
        <v>0</v>
      </c>
      <c r="AK124" s="526"/>
      <c r="AL124" s="526"/>
      <c r="AM124" s="526"/>
      <c r="AN124" s="140"/>
      <c r="AO124" s="140"/>
      <c r="AP124" s="525" t="s">
        <v>83</v>
      </c>
      <c r="AQ124" s="525"/>
      <c r="AR124" s="525"/>
      <c r="AS124" s="525"/>
      <c r="AT124" s="525"/>
      <c r="AU124" s="525"/>
      <c r="AV124" s="526">
        <f>IF(AND(T40&gt;=7700000,T40&lt;10000000),T40*0.95-1455000,0)</f>
        <v>0</v>
      </c>
      <c r="AW124" s="526"/>
      <c r="AX124" s="526"/>
      <c r="AY124" s="526"/>
      <c r="AZ124" s="140"/>
      <c r="BA124" s="140"/>
      <c r="BB124" s="140"/>
      <c r="BC124" s="140"/>
      <c r="BD124" s="140"/>
      <c r="BE124" s="140"/>
      <c r="BF124" s="140"/>
      <c r="BG124" s="140"/>
      <c r="BH124" s="140"/>
      <c r="BI124" s="140"/>
      <c r="BJ124" s="140"/>
      <c r="BK124" s="141"/>
      <c r="BL124" s="140"/>
      <c r="BM124" s="140"/>
      <c r="BN124" s="140"/>
      <c r="BO124" s="140"/>
      <c r="BP124" s="140"/>
      <c r="BQ124" s="140"/>
      <c r="BR124" s="140"/>
      <c r="BS124" s="140"/>
      <c r="BT124" s="140"/>
      <c r="BU124" s="140"/>
    </row>
    <row r="125" spans="1:73" hidden="1" x14ac:dyDescent="0.4">
      <c r="A125" s="140"/>
      <c r="B125" s="140"/>
      <c r="C125" s="525" t="s">
        <v>84</v>
      </c>
      <c r="D125" s="525"/>
      <c r="E125" s="525"/>
      <c r="F125" s="525"/>
      <c r="G125" s="525"/>
      <c r="H125" s="525"/>
      <c r="I125" s="526">
        <f>IF(H34&gt;=10000000,H34-1955000,0)</f>
        <v>0</v>
      </c>
      <c r="J125" s="526"/>
      <c r="K125" s="526"/>
      <c r="L125" s="526"/>
      <c r="M125" s="140"/>
      <c r="N125" s="140"/>
      <c r="O125" s="525" t="s">
        <v>84</v>
      </c>
      <c r="P125" s="525"/>
      <c r="Q125" s="525"/>
      <c r="R125" s="525"/>
      <c r="S125" s="525"/>
      <c r="T125" s="525"/>
      <c r="U125" s="526">
        <f>IF(T34&gt;=10000000,T34-1955000,0)</f>
        <v>0</v>
      </c>
      <c r="V125" s="526"/>
      <c r="W125" s="526"/>
      <c r="X125" s="526"/>
      <c r="Y125" s="140"/>
      <c r="Z125" s="140"/>
      <c r="AA125" s="140"/>
      <c r="AB125" s="140"/>
      <c r="AC125" s="140"/>
      <c r="AD125" s="525" t="s">
        <v>84</v>
      </c>
      <c r="AE125" s="525"/>
      <c r="AF125" s="525"/>
      <c r="AG125" s="525"/>
      <c r="AH125" s="525"/>
      <c r="AI125" s="525"/>
      <c r="AJ125" s="526">
        <f>IF(H40&gt;=10000000,H40-1955000,0)</f>
        <v>0</v>
      </c>
      <c r="AK125" s="526"/>
      <c r="AL125" s="526"/>
      <c r="AM125" s="526"/>
      <c r="AN125" s="140"/>
      <c r="AO125" s="140"/>
      <c r="AP125" s="525" t="s">
        <v>84</v>
      </c>
      <c r="AQ125" s="525"/>
      <c r="AR125" s="525"/>
      <c r="AS125" s="525"/>
      <c r="AT125" s="525"/>
      <c r="AU125" s="525"/>
      <c r="AV125" s="526">
        <f>IF(T40&gt;=10000000,T40-1955000,0)</f>
        <v>0</v>
      </c>
      <c r="AW125" s="526"/>
      <c r="AX125" s="526"/>
      <c r="AY125" s="526"/>
      <c r="AZ125" s="140"/>
      <c r="BA125" s="140"/>
      <c r="BB125" s="140"/>
      <c r="BC125" s="140"/>
      <c r="BD125" s="140"/>
      <c r="BE125" s="140"/>
      <c r="BF125" s="140"/>
      <c r="BG125" s="140"/>
      <c r="BH125" s="140"/>
      <c r="BI125" s="140"/>
      <c r="BJ125" s="140"/>
      <c r="BK125" s="141"/>
      <c r="BL125" s="140"/>
      <c r="BM125" s="140"/>
      <c r="BN125" s="140"/>
      <c r="BO125" s="140"/>
      <c r="BP125" s="140"/>
      <c r="BQ125" s="140"/>
      <c r="BR125" s="140"/>
      <c r="BS125" s="140"/>
      <c r="BT125" s="140"/>
      <c r="BU125" s="140"/>
    </row>
    <row r="126" spans="1:73" hidden="1" x14ac:dyDescent="0.4">
      <c r="A126" s="140"/>
      <c r="B126" s="140"/>
      <c r="C126" s="525" t="s">
        <v>85</v>
      </c>
      <c r="D126" s="525"/>
      <c r="E126" s="525"/>
      <c r="F126" s="525"/>
      <c r="G126" s="525"/>
      <c r="H126" s="525"/>
      <c r="I126" s="526">
        <f>MAX(I121:L125)</f>
        <v>900000</v>
      </c>
      <c r="J126" s="526"/>
      <c r="K126" s="526"/>
      <c r="L126" s="526"/>
      <c r="M126" s="140"/>
      <c r="N126" s="140"/>
      <c r="O126" s="525" t="s">
        <v>85</v>
      </c>
      <c r="P126" s="525"/>
      <c r="Q126" s="525"/>
      <c r="R126" s="525"/>
      <c r="S126" s="525"/>
      <c r="T126" s="525"/>
      <c r="U126" s="526">
        <f>MAX(U121:X125)</f>
        <v>0</v>
      </c>
      <c r="V126" s="526"/>
      <c r="W126" s="526"/>
      <c r="X126" s="526"/>
      <c r="Y126" s="140"/>
      <c r="Z126" s="140"/>
      <c r="AA126" s="140"/>
      <c r="AB126" s="140"/>
      <c r="AC126" s="140"/>
      <c r="AD126" s="525" t="s">
        <v>85</v>
      </c>
      <c r="AE126" s="525"/>
      <c r="AF126" s="525"/>
      <c r="AG126" s="525"/>
      <c r="AH126" s="525"/>
      <c r="AI126" s="525"/>
      <c r="AJ126" s="526">
        <f>MAX(AJ121:AM125)</f>
        <v>0</v>
      </c>
      <c r="AK126" s="526"/>
      <c r="AL126" s="526"/>
      <c r="AM126" s="526"/>
      <c r="AN126" s="140"/>
      <c r="AO126" s="140"/>
      <c r="AP126" s="525" t="s">
        <v>85</v>
      </c>
      <c r="AQ126" s="525"/>
      <c r="AR126" s="525"/>
      <c r="AS126" s="525"/>
      <c r="AT126" s="525"/>
      <c r="AU126" s="525"/>
      <c r="AV126" s="526">
        <f>MAX(AV121:AY125)</f>
        <v>0</v>
      </c>
      <c r="AW126" s="526"/>
      <c r="AX126" s="526"/>
      <c r="AY126" s="526"/>
      <c r="AZ126" s="140"/>
      <c r="BA126" s="140"/>
      <c r="BB126" s="140"/>
      <c r="BC126" s="140"/>
      <c r="BD126" s="140"/>
      <c r="BE126" s="140"/>
      <c r="BF126" s="140"/>
      <c r="BG126" s="140"/>
      <c r="BH126" s="140"/>
      <c r="BI126" s="140"/>
      <c r="BJ126" s="140"/>
      <c r="BK126" s="141"/>
      <c r="BL126" s="140"/>
      <c r="BM126" s="140"/>
      <c r="BN126" s="140"/>
      <c r="BO126" s="140"/>
      <c r="BP126" s="140"/>
      <c r="BQ126" s="140"/>
      <c r="BR126" s="140"/>
      <c r="BS126" s="140"/>
      <c r="BT126" s="140"/>
      <c r="BU126" s="140"/>
    </row>
    <row r="127" spans="1:73" hidden="1" x14ac:dyDescent="0.4">
      <c r="A127" s="140"/>
      <c r="B127" s="140"/>
      <c r="C127" s="143"/>
      <c r="D127" s="143"/>
      <c r="E127" s="143"/>
      <c r="F127" s="143"/>
      <c r="G127" s="143"/>
      <c r="H127" s="143"/>
      <c r="I127" s="142"/>
      <c r="J127" s="142"/>
      <c r="K127" s="142"/>
      <c r="L127" s="142"/>
      <c r="M127" s="140"/>
      <c r="N127" s="140"/>
      <c r="O127" s="143"/>
      <c r="P127" s="143"/>
      <c r="Q127" s="143"/>
      <c r="R127" s="143"/>
      <c r="S127" s="143"/>
      <c r="T127" s="143"/>
      <c r="U127" s="142"/>
      <c r="V127" s="142"/>
      <c r="W127" s="142"/>
      <c r="X127" s="142"/>
      <c r="Y127" s="140"/>
      <c r="Z127" s="140"/>
      <c r="AA127" s="140"/>
      <c r="AB127" s="140"/>
      <c r="AC127" s="140"/>
      <c r="AD127" s="143"/>
      <c r="AE127" s="143"/>
      <c r="AF127" s="143"/>
      <c r="AG127" s="143"/>
      <c r="AH127" s="143"/>
      <c r="AI127" s="143"/>
      <c r="AJ127" s="142"/>
      <c r="AK127" s="142"/>
      <c r="AL127" s="142"/>
      <c r="AM127" s="142"/>
      <c r="AN127" s="140"/>
      <c r="AO127" s="140"/>
      <c r="AP127" s="143"/>
      <c r="AQ127" s="143"/>
      <c r="AR127" s="143"/>
      <c r="AS127" s="143"/>
      <c r="AT127" s="143"/>
      <c r="AU127" s="143"/>
      <c r="AV127" s="142"/>
      <c r="AW127" s="142"/>
      <c r="AX127" s="142"/>
      <c r="AY127" s="142"/>
      <c r="AZ127" s="140"/>
      <c r="BA127" s="140"/>
      <c r="BB127" s="140"/>
      <c r="BC127" s="140"/>
      <c r="BD127" s="140"/>
      <c r="BE127" s="140"/>
      <c r="BF127" s="140"/>
      <c r="BG127" s="140"/>
      <c r="BH127" s="140"/>
      <c r="BI127" s="140"/>
      <c r="BJ127" s="140"/>
      <c r="BK127" s="141"/>
      <c r="BL127" s="140"/>
      <c r="BM127" s="140"/>
      <c r="BN127" s="140"/>
      <c r="BO127" s="140"/>
      <c r="BP127" s="140"/>
      <c r="BQ127" s="140"/>
      <c r="BR127" s="140"/>
      <c r="BS127" s="140"/>
      <c r="BT127" s="140"/>
      <c r="BU127" s="140"/>
    </row>
    <row r="128" spans="1:73" hidden="1" x14ac:dyDescent="0.4">
      <c r="A128" s="140"/>
      <c r="B128" s="140"/>
      <c r="C128" s="526" t="s">
        <v>89</v>
      </c>
      <c r="D128" s="526"/>
      <c r="E128" s="526"/>
      <c r="F128" s="526"/>
      <c r="G128" s="526"/>
      <c r="H128" s="526"/>
      <c r="I128" s="526">
        <f>IF(OR(I130&gt;0,I133&gt;0),1,0)</f>
        <v>1</v>
      </c>
      <c r="J128" s="526"/>
      <c r="K128" s="143" t="s">
        <v>7</v>
      </c>
      <c r="L128" s="142"/>
      <c r="M128" s="140"/>
      <c r="N128" s="140"/>
      <c r="O128" s="526" t="s">
        <v>89</v>
      </c>
      <c r="P128" s="526"/>
      <c r="Q128" s="526"/>
      <c r="R128" s="526"/>
      <c r="S128" s="526"/>
      <c r="T128" s="526"/>
      <c r="U128" s="526">
        <f>IF(OR(U130&gt;0,U133&gt;0),1,0)</f>
        <v>0</v>
      </c>
      <c r="V128" s="526"/>
      <c r="W128" s="143" t="s">
        <v>7</v>
      </c>
      <c r="X128" s="142"/>
      <c r="Y128" s="140"/>
      <c r="Z128" s="140"/>
      <c r="AA128" s="140"/>
      <c r="AB128" s="140"/>
      <c r="AC128" s="140"/>
      <c r="AD128" s="526" t="s">
        <v>89</v>
      </c>
      <c r="AE128" s="526"/>
      <c r="AF128" s="526"/>
      <c r="AG128" s="526"/>
      <c r="AH128" s="526"/>
      <c r="AI128" s="526"/>
      <c r="AJ128" s="526">
        <f>IF(OR(AJ130&gt;0,AJ133&gt;0),1,0)</f>
        <v>0</v>
      </c>
      <c r="AK128" s="526"/>
      <c r="AL128" s="143" t="s">
        <v>7</v>
      </c>
      <c r="AM128" s="142"/>
      <c r="AN128" s="140"/>
      <c r="AO128" s="140"/>
      <c r="AP128" s="526" t="s">
        <v>89</v>
      </c>
      <c r="AQ128" s="526"/>
      <c r="AR128" s="526"/>
      <c r="AS128" s="526"/>
      <c r="AT128" s="526"/>
      <c r="AU128" s="526"/>
      <c r="AV128" s="526">
        <f>IF(OR(AV130&gt;0,AV133&gt;0),1,0)</f>
        <v>0</v>
      </c>
      <c r="AW128" s="526"/>
      <c r="AX128" s="143" t="s">
        <v>7</v>
      </c>
      <c r="AY128" s="142"/>
      <c r="AZ128" s="140"/>
      <c r="BA128" s="140"/>
      <c r="BB128" s="140"/>
      <c r="BC128" s="140"/>
      <c r="BD128" s="140"/>
      <c r="BE128" s="140"/>
      <c r="BF128" s="140"/>
      <c r="BG128" s="140"/>
      <c r="BH128" s="140"/>
      <c r="BI128" s="140"/>
      <c r="BJ128" s="140"/>
      <c r="BK128" s="141"/>
      <c r="BL128" s="140"/>
      <c r="BM128" s="140"/>
      <c r="BN128" s="140"/>
      <c r="BO128" s="140"/>
      <c r="BP128" s="140"/>
      <c r="BQ128" s="140"/>
      <c r="BR128" s="140"/>
      <c r="BS128" s="140"/>
      <c r="BT128" s="140"/>
      <c r="BU128" s="140"/>
    </row>
    <row r="129" spans="1:73" hidden="1" x14ac:dyDescent="0.4">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E129" s="140"/>
      <c r="BF129" s="140"/>
      <c r="BG129" s="140"/>
      <c r="BH129" s="140"/>
      <c r="BI129" s="140"/>
      <c r="BJ129" s="140"/>
      <c r="BK129" s="141"/>
      <c r="BL129" s="140"/>
      <c r="BM129" s="140"/>
      <c r="BN129" s="140"/>
      <c r="BO129" s="140"/>
      <c r="BP129" s="140"/>
      <c r="BQ129" s="140"/>
      <c r="BR129" s="140"/>
      <c r="BS129" s="140"/>
      <c r="BT129" s="140"/>
      <c r="BU129" s="140"/>
    </row>
    <row r="130" spans="1:73" hidden="1" x14ac:dyDescent="0.4">
      <c r="A130" s="140"/>
      <c r="B130" s="140"/>
      <c r="C130" s="144" t="s">
        <v>90</v>
      </c>
      <c r="D130" s="144"/>
      <c r="E130" s="144"/>
      <c r="F130" s="145"/>
      <c r="G130" s="145"/>
      <c r="H130" s="145"/>
      <c r="I130" s="527">
        <f>IF(H33=0,0,VLOOKUP(H33,C100:J110,5,-1))</f>
        <v>50000</v>
      </c>
      <c r="J130" s="527"/>
      <c r="K130" s="527"/>
      <c r="L130" s="140"/>
      <c r="M130" s="140"/>
      <c r="N130" s="140"/>
      <c r="O130" s="144" t="s">
        <v>90</v>
      </c>
      <c r="P130" s="144"/>
      <c r="Q130" s="144"/>
      <c r="R130" s="145"/>
      <c r="S130" s="145"/>
      <c r="T130" s="145"/>
      <c r="U130" s="527">
        <f>IF(T33=0,0,VLOOKUP(T33,O100:V110,5,-1))</f>
        <v>0</v>
      </c>
      <c r="V130" s="527"/>
      <c r="W130" s="527"/>
      <c r="X130" s="140"/>
      <c r="Y130" s="140"/>
      <c r="Z130" s="140"/>
      <c r="AA130" s="140"/>
      <c r="AB130" s="140"/>
      <c r="AC130" s="140"/>
      <c r="AD130" s="144" t="s">
        <v>90</v>
      </c>
      <c r="AE130" s="144"/>
      <c r="AF130" s="144"/>
      <c r="AG130" s="145"/>
      <c r="AH130" s="145"/>
      <c r="AI130" s="145"/>
      <c r="AJ130" s="527">
        <f>IF(H39=0,0,VLOOKUP(H39,AD100:AK110,5,-1))</f>
        <v>0</v>
      </c>
      <c r="AK130" s="527"/>
      <c r="AL130" s="527"/>
      <c r="AM130" s="140"/>
      <c r="AN130" s="140"/>
      <c r="AO130" s="140"/>
      <c r="AP130" s="144" t="s">
        <v>90</v>
      </c>
      <c r="AQ130" s="144"/>
      <c r="AR130" s="144"/>
      <c r="AS130" s="145"/>
      <c r="AT130" s="145"/>
      <c r="AU130" s="145"/>
      <c r="AV130" s="527">
        <f>IF(T39=0,0,VLOOKUP(T39,AP100:AW110,5,-1))</f>
        <v>0</v>
      </c>
      <c r="AW130" s="527"/>
      <c r="AX130" s="527"/>
      <c r="AY130" s="140"/>
      <c r="AZ130" s="140"/>
      <c r="BA130" s="140"/>
      <c r="BB130" s="140"/>
      <c r="BC130" s="140"/>
      <c r="BD130" s="140"/>
      <c r="BE130" s="140"/>
      <c r="BF130" s="140"/>
      <c r="BG130" s="140"/>
      <c r="BH130" s="140"/>
      <c r="BI130" s="140"/>
      <c r="BJ130" s="140"/>
      <c r="BK130" s="141"/>
      <c r="BL130" s="140"/>
      <c r="BM130" s="140"/>
      <c r="BN130" s="140"/>
      <c r="BO130" s="140"/>
      <c r="BP130" s="140"/>
      <c r="BQ130" s="140"/>
      <c r="BR130" s="140"/>
      <c r="BS130" s="140"/>
      <c r="BT130" s="140"/>
      <c r="BU130" s="140"/>
    </row>
    <row r="131" spans="1:73" hidden="1" x14ac:dyDescent="0.4">
      <c r="A131" s="140"/>
      <c r="B131" s="140"/>
      <c r="C131" s="144"/>
      <c r="D131" s="144"/>
      <c r="E131" s="144"/>
      <c r="F131" s="144"/>
      <c r="G131" s="144"/>
      <c r="H131" s="144"/>
      <c r="I131" s="144"/>
      <c r="J131" s="144"/>
      <c r="K131" s="144"/>
      <c r="L131" s="140"/>
      <c r="M131" s="140"/>
      <c r="N131" s="140"/>
      <c r="O131" s="144"/>
      <c r="P131" s="144"/>
      <c r="Q131" s="144"/>
      <c r="R131" s="144"/>
      <c r="S131" s="144"/>
      <c r="T131" s="144"/>
      <c r="U131" s="144"/>
      <c r="V131" s="144"/>
      <c r="W131" s="144"/>
      <c r="X131" s="140"/>
      <c r="Y131" s="140"/>
      <c r="Z131" s="140"/>
      <c r="AA131" s="140"/>
      <c r="AB131" s="140"/>
      <c r="AC131" s="140"/>
      <c r="AD131" s="144"/>
      <c r="AE131" s="144"/>
      <c r="AF131" s="144"/>
      <c r="AG131" s="144"/>
      <c r="AH131" s="144"/>
      <c r="AI131" s="144"/>
      <c r="AJ131" s="144"/>
      <c r="AK131" s="144"/>
      <c r="AL131" s="144"/>
      <c r="AM131" s="140"/>
      <c r="AN131" s="140"/>
      <c r="AO131" s="140"/>
      <c r="AP131" s="144"/>
      <c r="AQ131" s="144"/>
      <c r="AR131" s="144"/>
      <c r="AS131" s="144"/>
      <c r="AT131" s="144"/>
      <c r="AU131" s="144"/>
      <c r="AV131" s="144"/>
      <c r="AW131" s="144"/>
      <c r="AX131" s="144"/>
      <c r="AY131" s="140"/>
      <c r="AZ131" s="140"/>
      <c r="BA131" s="140"/>
      <c r="BB131" s="140"/>
      <c r="BC131" s="140"/>
      <c r="BD131" s="140"/>
      <c r="BE131" s="140"/>
      <c r="BF131" s="140"/>
      <c r="BG131" s="140"/>
      <c r="BH131" s="140"/>
      <c r="BI131" s="140"/>
      <c r="BJ131" s="140"/>
      <c r="BK131" s="141"/>
      <c r="BL131" s="140"/>
      <c r="BM131" s="140"/>
      <c r="BN131" s="140"/>
      <c r="BO131" s="140"/>
      <c r="BP131" s="140"/>
      <c r="BQ131" s="140"/>
      <c r="BR131" s="140"/>
      <c r="BS131" s="140"/>
      <c r="BT131" s="140"/>
      <c r="BU131" s="140"/>
    </row>
    <row r="132" spans="1:73" hidden="1" x14ac:dyDescent="0.4">
      <c r="A132" s="140"/>
      <c r="B132" s="140"/>
      <c r="C132" s="144" t="s">
        <v>102</v>
      </c>
      <c r="D132" s="144"/>
      <c r="E132" s="144"/>
      <c r="F132" s="145"/>
      <c r="G132" s="145"/>
      <c r="H132" s="145"/>
      <c r="I132" s="527">
        <f>IF(G32="④ 65歳以上 74歳未満",I126,I118)</f>
        <v>900000</v>
      </c>
      <c r="J132" s="527"/>
      <c r="K132" s="527"/>
      <c r="L132" s="140"/>
      <c r="M132" s="140"/>
      <c r="N132" s="140"/>
      <c r="O132" s="144" t="s">
        <v>102</v>
      </c>
      <c r="P132" s="144"/>
      <c r="Q132" s="144"/>
      <c r="R132" s="145"/>
      <c r="S132" s="145"/>
      <c r="T132" s="145"/>
      <c r="U132" s="527">
        <f>IF(S32="④ 65歳以上 74歳未満",U126,U118)</f>
        <v>0</v>
      </c>
      <c r="V132" s="527"/>
      <c r="W132" s="527"/>
      <c r="X132" s="140"/>
      <c r="Y132" s="140"/>
      <c r="Z132" s="140"/>
      <c r="AA132" s="140"/>
      <c r="AB132" s="140"/>
      <c r="AC132" s="140"/>
      <c r="AD132" s="144" t="s">
        <v>102</v>
      </c>
      <c r="AE132" s="144"/>
      <c r="AF132" s="144"/>
      <c r="AG132" s="145"/>
      <c r="AH132" s="145"/>
      <c r="AI132" s="145"/>
      <c r="AJ132" s="527">
        <f>IF(G38="④ 65歳以上 74歳未満",AJ126,AJ118)</f>
        <v>0</v>
      </c>
      <c r="AK132" s="527"/>
      <c r="AL132" s="527"/>
      <c r="AM132" s="140"/>
      <c r="AN132" s="140"/>
      <c r="AO132" s="140"/>
      <c r="AP132" s="144" t="s">
        <v>102</v>
      </c>
      <c r="AQ132" s="144"/>
      <c r="AR132" s="144"/>
      <c r="AS132" s="145"/>
      <c r="AT132" s="145"/>
      <c r="AU132" s="145"/>
      <c r="AV132" s="527">
        <f>IF(S38="④ 65歳以上 74歳未満",AV126,AV118)</f>
        <v>0</v>
      </c>
      <c r="AW132" s="527"/>
      <c r="AX132" s="527"/>
      <c r="AY132" s="140"/>
      <c r="AZ132" s="140"/>
      <c r="BA132" s="140"/>
      <c r="BB132" s="140"/>
      <c r="BC132" s="140"/>
      <c r="BD132" s="140"/>
      <c r="BE132" s="140"/>
      <c r="BF132" s="140"/>
      <c r="BG132" s="140"/>
      <c r="BH132" s="140"/>
      <c r="BI132" s="140"/>
      <c r="BJ132" s="140"/>
      <c r="BK132" s="141"/>
      <c r="BL132" s="140"/>
      <c r="BM132" s="140"/>
      <c r="BN132" s="140"/>
      <c r="BO132" s="140"/>
      <c r="BP132" s="140"/>
      <c r="BQ132" s="140"/>
      <c r="BR132" s="140"/>
      <c r="BS132" s="140"/>
      <c r="BT132" s="140"/>
      <c r="BU132" s="140"/>
    </row>
    <row r="133" spans="1:73" hidden="1" x14ac:dyDescent="0.4">
      <c r="A133" s="140"/>
      <c r="B133" s="140"/>
      <c r="C133" s="144" t="s">
        <v>92</v>
      </c>
      <c r="D133" s="144"/>
      <c r="E133" s="144"/>
      <c r="F133" s="145"/>
      <c r="G133" s="145"/>
      <c r="H133" s="145"/>
      <c r="I133" s="527">
        <f>MAX(IF(G32="④ 65歳以上 74歳未満",I132-150000,I132),0)</f>
        <v>750000</v>
      </c>
      <c r="J133" s="527"/>
      <c r="K133" s="527"/>
      <c r="L133" s="140"/>
      <c r="M133" s="140"/>
      <c r="N133" s="140"/>
      <c r="O133" s="144" t="s">
        <v>92</v>
      </c>
      <c r="P133" s="144"/>
      <c r="Q133" s="144"/>
      <c r="R133" s="145"/>
      <c r="S133" s="145"/>
      <c r="T133" s="145"/>
      <c r="U133" s="527">
        <f>MAX(IF(S32="④ 65歳以上 74歳未満",U132-150000,U132),0)</f>
        <v>0</v>
      </c>
      <c r="V133" s="527"/>
      <c r="W133" s="527"/>
      <c r="X133" s="140"/>
      <c r="Y133" s="140"/>
      <c r="Z133" s="140"/>
      <c r="AA133" s="140"/>
      <c r="AB133" s="140"/>
      <c r="AC133" s="140"/>
      <c r="AD133" s="144" t="s">
        <v>92</v>
      </c>
      <c r="AE133" s="144"/>
      <c r="AF133" s="144"/>
      <c r="AG133" s="145"/>
      <c r="AH133" s="145"/>
      <c r="AI133" s="145"/>
      <c r="AJ133" s="527">
        <f>MAX(IF(G38="④ 65歳以上 74歳未満",AJ132-150000,AJ132),0)</f>
        <v>0</v>
      </c>
      <c r="AK133" s="527"/>
      <c r="AL133" s="527"/>
      <c r="AM133" s="140"/>
      <c r="AN133" s="140"/>
      <c r="AO133" s="140"/>
      <c r="AP133" s="144" t="s">
        <v>92</v>
      </c>
      <c r="AQ133" s="144"/>
      <c r="AR133" s="144"/>
      <c r="AS133" s="145"/>
      <c r="AT133" s="145"/>
      <c r="AU133" s="145"/>
      <c r="AV133" s="527">
        <f>MAX(IF(S38="④ 65歳以上 74歳未満",AV132-150000,AV132),0)</f>
        <v>0</v>
      </c>
      <c r="AW133" s="527"/>
      <c r="AX133" s="527"/>
      <c r="AY133" s="145"/>
      <c r="AZ133" s="140"/>
      <c r="BA133" s="140"/>
      <c r="BB133" s="140"/>
      <c r="BC133" s="140"/>
      <c r="BD133" s="140"/>
      <c r="BE133" s="140"/>
      <c r="BF133" s="140"/>
      <c r="BG133" s="140"/>
      <c r="BH133" s="140"/>
      <c r="BI133" s="140"/>
      <c r="BJ133" s="140"/>
      <c r="BK133" s="141"/>
      <c r="BL133" s="140"/>
      <c r="BM133" s="140"/>
      <c r="BN133" s="140"/>
      <c r="BO133" s="140"/>
      <c r="BP133" s="140"/>
      <c r="BQ133" s="140"/>
      <c r="BR133" s="140"/>
      <c r="BS133" s="140"/>
      <c r="BT133" s="140"/>
      <c r="BU133" s="140"/>
    </row>
    <row r="134" spans="1:73" hidden="1" x14ac:dyDescent="0.4">
      <c r="A134" s="140"/>
      <c r="B134" s="140"/>
      <c r="C134" s="144"/>
      <c r="D134" s="144"/>
      <c r="E134" s="144"/>
      <c r="F134" s="144"/>
      <c r="G134" s="144"/>
      <c r="H134" s="144"/>
      <c r="I134" s="144"/>
      <c r="J134" s="144"/>
      <c r="K134" s="144"/>
      <c r="L134" s="140"/>
      <c r="M134" s="140"/>
      <c r="N134" s="140"/>
      <c r="O134" s="144"/>
      <c r="P134" s="144"/>
      <c r="Q134" s="144"/>
      <c r="R134" s="144"/>
      <c r="S134" s="144"/>
      <c r="T134" s="144"/>
      <c r="U134" s="144"/>
      <c r="V134" s="144"/>
      <c r="W134" s="144"/>
      <c r="X134" s="140"/>
      <c r="Y134" s="140"/>
      <c r="Z134" s="140"/>
      <c r="AA134" s="140"/>
      <c r="AB134" s="140"/>
      <c r="AC134" s="140"/>
      <c r="AD134" s="144"/>
      <c r="AE134" s="144"/>
      <c r="AF134" s="144"/>
      <c r="AG134" s="144"/>
      <c r="AH134" s="144"/>
      <c r="AI134" s="144"/>
      <c r="AJ134" s="144"/>
      <c r="AK134" s="144"/>
      <c r="AL134" s="144"/>
      <c r="AM134" s="140"/>
      <c r="AN134" s="140"/>
      <c r="AO134" s="140"/>
      <c r="AP134" s="144"/>
      <c r="AQ134" s="144"/>
      <c r="AR134" s="144"/>
      <c r="AS134" s="144"/>
      <c r="AT134" s="144"/>
      <c r="AU134" s="144"/>
      <c r="AV134" s="144"/>
      <c r="AW134" s="144"/>
      <c r="AX134" s="144"/>
      <c r="AY134" s="140"/>
      <c r="AZ134" s="140"/>
      <c r="BA134" s="140"/>
      <c r="BB134" s="140"/>
      <c r="BC134" s="140"/>
      <c r="BD134" s="140"/>
      <c r="BE134" s="140"/>
      <c r="BF134" s="140"/>
      <c r="BG134" s="140"/>
      <c r="BH134" s="140"/>
      <c r="BI134" s="140"/>
      <c r="BJ134" s="140"/>
      <c r="BK134" s="141"/>
      <c r="BL134" s="140"/>
      <c r="BM134" s="140"/>
      <c r="BN134" s="140"/>
      <c r="BO134" s="140"/>
      <c r="BP134" s="140"/>
      <c r="BQ134" s="140"/>
      <c r="BR134" s="140"/>
      <c r="BS134" s="140"/>
      <c r="BT134" s="140"/>
      <c r="BU134" s="140"/>
    </row>
    <row r="135" spans="1:73" hidden="1" x14ac:dyDescent="0.4">
      <c r="A135" s="140"/>
      <c r="B135" s="140"/>
      <c r="C135" s="146" t="s">
        <v>39</v>
      </c>
      <c r="D135" s="146"/>
      <c r="E135" s="146"/>
      <c r="F135" s="145"/>
      <c r="G135" s="145"/>
      <c r="H135" s="145"/>
      <c r="I135" s="527">
        <f>H35</f>
        <v>0</v>
      </c>
      <c r="J135" s="527"/>
      <c r="K135" s="527"/>
      <c r="L135" s="140"/>
      <c r="M135" s="140"/>
      <c r="N135" s="140"/>
      <c r="O135" s="146" t="s">
        <v>39</v>
      </c>
      <c r="P135" s="146"/>
      <c r="Q135" s="146"/>
      <c r="R135" s="145"/>
      <c r="S135" s="145"/>
      <c r="T135" s="145"/>
      <c r="U135" s="527">
        <f>T35</f>
        <v>0</v>
      </c>
      <c r="V135" s="527"/>
      <c r="W135" s="527"/>
      <c r="X135" s="140"/>
      <c r="Y135" s="140"/>
      <c r="Z135" s="140"/>
      <c r="AA135" s="140"/>
      <c r="AB135" s="140"/>
      <c r="AC135" s="140"/>
      <c r="AD135" s="146" t="s">
        <v>39</v>
      </c>
      <c r="AE135" s="146"/>
      <c r="AF135" s="146"/>
      <c r="AG135" s="145"/>
      <c r="AH135" s="145"/>
      <c r="AI135" s="145"/>
      <c r="AJ135" s="527">
        <f>H41</f>
        <v>0</v>
      </c>
      <c r="AK135" s="527"/>
      <c r="AL135" s="527"/>
      <c r="AM135" s="140"/>
      <c r="AN135" s="140"/>
      <c r="AO135" s="140"/>
      <c r="AP135" s="146" t="s">
        <v>39</v>
      </c>
      <c r="AQ135" s="146"/>
      <c r="AR135" s="146"/>
      <c r="AS135" s="145"/>
      <c r="AT135" s="145"/>
      <c r="AU135" s="145"/>
      <c r="AV135" s="527">
        <f>T41</f>
        <v>0</v>
      </c>
      <c r="AW135" s="527"/>
      <c r="AX135" s="527"/>
      <c r="AY135" s="140"/>
      <c r="AZ135" s="140"/>
      <c r="BA135" s="140"/>
      <c r="BB135" s="140"/>
      <c r="BC135" s="140"/>
      <c r="BD135" s="140"/>
      <c r="BE135" s="140"/>
      <c r="BF135" s="140"/>
      <c r="BG135" s="140"/>
      <c r="BH135" s="140"/>
      <c r="BI135" s="140"/>
      <c r="BJ135" s="140"/>
      <c r="BK135" s="141"/>
      <c r="BL135" s="140"/>
      <c r="BM135" s="140"/>
      <c r="BN135" s="140"/>
      <c r="BO135" s="140"/>
      <c r="BP135" s="140"/>
      <c r="BQ135" s="140"/>
      <c r="BR135" s="140"/>
      <c r="BS135" s="140"/>
      <c r="BT135" s="140"/>
      <c r="BU135" s="140"/>
    </row>
    <row r="136" spans="1:73" hidden="1" x14ac:dyDescent="0.4">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1"/>
      <c r="BL136" s="140"/>
      <c r="BM136" s="140"/>
      <c r="BN136" s="140"/>
      <c r="BO136" s="140"/>
      <c r="BP136" s="140"/>
      <c r="BQ136" s="140"/>
      <c r="BR136" s="140"/>
      <c r="BS136" s="140"/>
      <c r="BT136" s="140"/>
      <c r="BU136" s="140"/>
    </row>
    <row r="137" spans="1:73" hidden="1" x14ac:dyDescent="0.4">
      <c r="A137" s="140"/>
      <c r="B137" s="140"/>
      <c r="C137" s="143" t="s">
        <v>41</v>
      </c>
      <c r="D137" s="143"/>
      <c r="E137" s="143"/>
      <c r="F137" s="147"/>
      <c r="G137" s="147"/>
      <c r="H137" s="147"/>
      <c r="I137" s="526">
        <f>IF(AND(I130&gt;0,I132&gt;0),IF((I130+I132)&gt;100000,I130+I132+I135-100000,I135),I130+I132+I135)</f>
        <v>850000</v>
      </c>
      <c r="J137" s="526"/>
      <c r="K137" s="526"/>
      <c r="L137" s="140"/>
      <c r="M137" s="140"/>
      <c r="N137" s="140"/>
      <c r="O137" s="143" t="s">
        <v>41</v>
      </c>
      <c r="P137" s="143"/>
      <c r="Q137" s="143"/>
      <c r="R137" s="147"/>
      <c r="S137" s="147"/>
      <c r="T137" s="147"/>
      <c r="U137" s="526">
        <f>IF(AND(U130&gt;0,U132&gt;0),IF((U130+U132)&gt;100000,U130+U132+U135-100000,U135),U130+U132+U135)</f>
        <v>0</v>
      </c>
      <c r="V137" s="526"/>
      <c r="W137" s="526"/>
      <c r="X137" s="140"/>
      <c r="Y137" s="140"/>
      <c r="Z137" s="140"/>
      <c r="AA137" s="140"/>
      <c r="AB137" s="140"/>
      <c r="AC137" s="140"/>
      <c r="AD137" s="143" t="s">
        <v>41</v>
      </c>
      <c r="AE137" s="143"/>
      <c r="AF137" s="143"/>
      <c r="AG137" s="147"/>
      <c r="AH137" s="147"/>
      <c r="AI137" s="147"/>
      <c r="AJ137" s="526">
        <f>IF(AND(AJ130&gt;0,AJ132&gt;0),IF((AJ130+AJ132)&gt;100000,AJ130+AJ132+AJ135-100000,AJ135),AJ130+AJ132+AJ135)</f>
        <v>0</v>
      </c>
      <c r="AK137" s="526"/>
      <c r="AL137" s="526"/>
      <c r="AM137" s="140"/>
      <c r="AN137" s="140"/>
      <c r="AO137" s="140"/>
      <c r="AP137" s="143" t="s">
        <v>41</v>
      </c>
      <c r="AQ137" s="143"/>
      <c r="AR137" s="143"/>
      <c r="AS137" s="147"/>
      <c r="AT137" s="147"/>
      <c r="AU137" s="147"/>
      <c r="AV137" s="526">
        <f>IF(AND(AV130&gt;0,AV132&gt;0),IF((AV130+AV132)&gt;100000,AV130+AV132+AV135-100000,AV135),AV130+AV132+AV135)</f>
        <v>0</v>
      </c>
      <c r="AW137" s="526"/>
      <c r="AX137" s="526"/>
      <c r="AY137" s="140"/>
      <c r="AZ137" s="140"/>
      <c r="BA137" s="140"/>
      <c r="BB137" s="140"/>
      <c r="BC137" s="140"/>
      <c r="BD137" s="140"/>
      <c r="BE137" s="140"/>
      <c r="BF137" s="140"/>
      <c r="BG137" s="140"/>
      <c r="BH137" s="140"/>
      <c r="BI137" s="140"/>
      <c r="BJ137" s="140"/>
      <c r="BK137" s="141"/>
      <c r="BL137" s="140"/>
      <c r="BM137" s="140"/>
      <c r="BN137" s="140"/>
      <c r="BO137" s="140"/>
      <c r="BP137" s="140"/>
      <c r="BQ137" s="140"/>
      <c r="BR137" s="140"/>
      <c r="BS137" s="140"/>
      <c r="BT137" s="140"/>
      <c r="BU137" s="140"/>
    </row>
    <row r="138" spans="1:73" hidden="1" x14ac:dyDescent="0.4">
      <c r="A138" s="140"/>
      <c r="B138" s="140"/>
      <c r="C138" s="143"/>
      <c r="D138" s="143"/>
      <c r="E138" s="143"/>
      <c r="F138" s="143"/>
      <c r="G138" s="143"/>
      <c r="H138" s="143"/>
      <c r="I138" s="143"/>
      <c r="J138" s="143"/>
      <c r="K138" s="143"/>
      <c r="L138" s="140"/>
      <c r="M138" s="140"/>
      <c r="N138" s="140"/>
      <c r="O138" s="143"/>
      <c r="P138" s="143"/>
      <c r="Q138" s="143"/>
      <c r="R138" s="143"/>
      <c r="S138" s="143"/>
      <c r="T138" s="143"/>
      <c r="U138" s="143"/>
      <c r="V138" s="143"/>
      <c r="W138" s="143"/>
      <c r="X138" s="140"/>
      <c r="Y138" s="140"/>
      <c r="Z138" s="140"/>
      <c r="AA138" s="140"/>
      <c r="AB138" s="140"/>
      <c r="AC138" s="140"/>
      <c r="AD138" s="143"/>
      <c r="AE138" s="143"/>
      <c r="AF138" s="143"/>
      <c r="AG138" s="143"/>
      <c r="AH138" s="143"/>
      <c r="AI138" s="143"/>
      <c r="AJ138" s="143"/>
      <c r="AK138" s="143"/>
      <c r="AL138" s="143"/>
      <c r="AM138" s="140"/>
      <c r="AN138" s="140"/>
      <c r="AO138" s="140"/>
      <c r="AP138" s="143"/>
      <c r="AQ138" s="143"/>
      <c r="AR138" s="143"/>
      <c r="AS138" s="143"/>
      <c r="AT138" s="143"/>
      <c r="AU138" s="143"/>
      <c r="AV138" s="143"/>
      <c r="AW138" s="143"/>
      <c r="AX138" s="143"/>
      <c r="AY138" s="140"/>
      <c r="AZ138" s="140"/>
      <c r="BA138" s="140"/>
      <c r="BB138" s="140"/>
      <c r="BC138" s="140"/>
      <c r="BD138" s="140"/>
      <c r="BE138" s="140"/>
      <c r="BF138" s="140"/>
      <c r="BG138" s="140"/>
      <c r="BH138" s="140"/>
      <c r="BI138" s="140"/>
      <c r="BJ138" s="140"/>
      <c r="BK138" s="141"/>
      <c r="BL138" s="140"/>
      <c r="BM138" s="140"/>
      <c r="BN138" s="140"/>
      <c r="BO138" s="140"/>
      <c r="BP138" s="140"/>
      <c r="BQ138" s="140"/>
      <c r="BR138" s="140"/>
      <c r="BS138" s="140"/>
      <c r="BT138" s="140"/>
      <c r="BU138" s="140"/>
    </row>
    <row r="139" spans="1:73" hidden="1" x14ac:dyDescent="0.4">
      <c r="A139" s="140"/>
      <c r="B139" s="140"/>
      <c r="C139" s="143" t="s">
        <v>93</v>
      </c>
      <c r="D139" s="143"/>
      <c r="E139" s="143"/>
      <c r="F139" s="147"/>
      <c r="G139" s="147"/>
      <c r="H139" s="147"/>
      <c r="I139" s="526">
        <f>IF(I137&lt;=430000,I137,IF(I137&lt;=24000000,430000,IF(AND(I137&gt;24000000,I137&lt;=24500000),290000,IF(AND(I137&gt;24500000,I137&lt;=25000000),150000,0))))</f>
        <v>430000</v>
      </c>
      <c r="J139" s="526"/>
      <c r="K139" s="526"/>
      <c r="L139" s="140"/>
      <c r="M139" s="140"/>
      <c r="N139" s="140"/>
      <c r="O139" s="143" t="s">
        <v>93</v>
      </c>
      <c r="P139" s="143"/>
      <c r="Q139" s="143"/>
      <c r="R139" s="147"/>
      <c r="S139" s="147"/>
      <c r="T139" s="147"/>
      <c r="U139" s="526">
        <f>IF(U137&lt;=430000,U137,IF(U137&lt;=24000000,430000,IF(AND(U137&gt;24000000,U137&lt;=24500000),290000,IF(AND(U137&gt;24500000,U137&lt;=25000000),150000,0))))</f>
        <v>0</v>
      </c>
      <c r="V139" s="526"/>
      <c r="W139" s="526"/>
      <c r="X139" s="140"/>
      <c r="Y139" s="140"/>
      <c r="Z139" s="140"/>
      <c r="AA139" s="140"/>
      <c r="AB139" s="140"/>
      <c r="AC139" s="140"/>
      <c r="AD139" s="143" t="s">
        <v>93</v>
      </c>
      <c r="AE139" s="143"/>
      <c r="AF139" s="143"/>
      <c r="AG139" s="147"/>
      <c r="AH139" s="147"/>
      <c r="AI139" s="147"/>
      <c r="AJ139" s="526">
        <f>IF(AJ137&lt;=430000,AJ137,IF(AJ137&lt;=24000000,430000,IF(AND(AJ137&gt;24000000,AJ137&lt;=24500000),290000,IF(AND(AJ137&gt;24500000,AJ137&lt;=25000000),150000,0))))</f>
        <v>0</v>
      </c>
      <c r="AK139" s="526"/>
      <c r="AL139" s="526"/>
      <c r="AM139" s="140"/>
      <c r="AN139" s="140"/>
      <c r="AO139" s="140"/>
      <c r="AP139" s="143" t="s">
        <v>93</v>
      </c>
      <c r="AQ139" s="143"/>
      <c r="AR139" s="143"/>
      <c r="AS139" s="147"/>
      <c r="AT139" s="147"/>
      <c r="AU139" s="147"/>
      <c r="AV139" s="526">
        <f>IF(AV137&lt;=430000,AV137,IF(AV137&lt;=24000000,430000,IF(AND(AV137&gt;24000000,AV137&lt;=24500000),290000,IF(AND(AV137&gt;24500000,AV137&lt;=25000000),150000,0))))</f>
        <v>0</v>
      </c>
      <c r="AW139" s="526"/>
      <c r="AX139" s="526"/>
      <c r="AY139" s="140"/>
      <c r="AZ139" s="140"/>
      <c r="BA139" s="140"/>
      <c r="BB139" s="140"/>
      <c r="BC139" s="140"/>
      <c r="BD139" s="140"/>
      <c r="BE139" s="140"/>
      <c r="BF139" s="140"/>
      <c r="BG139" s="140"/>
      <c r="BH139" s="140"/>
      <c r="BI139" s="140"/>
      <c r="BJ139" s="140"/>
      <c r="BK139" s="141"/>
      <c r="BL139" s="140"/>
      <c r="BM139" s="140"/>
      <c r="BN139" s="140"/>
      <c r="BO139" s="140"/>
      <c r="BP139" s="140"/>
      <c r="BQ139" s="140"/>
      <c r="BR139" s="140"/>
      <c r="BS139" s="140"/>
      <c r="BT139" s="140"/>
      <c r="BU139" s="140"/>
    </row>
    <row r="140" spans="1:73" hidden="1" x14ac:dyDescent="0.4">
      <c r="A140" s="140"/>
      <c r="B140" s="140"/>
      <c r="C140" s="143"/>
      <c r="D140" s="143"/>
      <c r="E140" s="143"/>
      <c r="F140" s="143"/>
      <c r="G140" s="143"/>
      <c r="H140" s="143"/>
      <c r="I140" s="143"/>
      <c r="J140" s="143"/>
      <c r="K140" s="143"/>
      <c r="L140" s="140"/>
      <c r="M140" s="140"/>
      <c r="N140" s="140"/>
      <c r="O140" s="143"/>
      <c r="P140" s="143"/>
      <c r="Q140" s="143"/>
      <c r="R140" s="143"/>
      <c r="S140" s="143"/>
      <c r="T140" s="143"/>
      <c r="U140" s="143"/>
      <c r="V140" s="143"/>
      <c r="W140" s="143"/>
      <c r="X140" s="140"/>
      <c r="Y140" s="140"/>
      <c r="Z140" s="140"/>
      <c r="AA140" s="140"/>
      <c r="AB140" s="140"/>
      <c r="AC140" s="140"/>
      <c r="AD140" s="143"/>
      <c r="AE140" s="143"/>
      <c r="AF140" s="143"/>
      <c r="AG140" s="143"/>
      <c r="AH140" s="143"/>
      <c r="AI140" s="143"/>
      <c r="AJ140" s="143"/>
      <c r="AK140" s="143"/>
      <c r="AL140" s="143"/>
      <c r="AM140" s="140"/>
      <c r="AN140" s="140"/>
      <c r="AO140" s="140"/>
      <c r="AP140" s="143"/>
      <c r="AQ140" s="143"/>
      <c r="AR140" s="143"/>
      <c r="AS140" s="143"/>
      <c r="AT140" s="143"/>
      <c r="AU140" s="143"/>
      <c r="AV140" s="143"/>
      <c r="AW140" s="143"/>
      <c r="AX140" s="143"/>
      <c r="AY140" s="140"/>
      <c r="AZ140" s="140"/>
      <c r="BA140" s="140"/>
      <c r="BB140" s="140"/>
      <c r="BC140" s="140"/>
      <c r="BD140" s="140"/>
      <c r="BE140" s="140"/>
      <c r="BF140" s="140"/>
      <c r="BG140" s="140"/>
      <c r="BH140" s="140"/>
      <c r="BI140" s="140"/>
      <c r="BJ140" s="140"/>
      <c r="BK140" s="141"/>
      <c r="BL140" s="140"/>
      <c r="BM140" s="140"/>
      <c r="BN140" s="140"/>
      <c r="BO140" s="140"/>
      <c r="BP140" s="140"/>
      <c r="BQ140" s="140"/>
      <c r="BR140" s="140"/>
      <c r="BS140" s="140"/>
      <c r="BT140" s="140"/>
      <c r="BU140" s="140"/>
    </row>
    <row r="141" spans="1:73" hidden="1" x14ac:dyDescent="0.4">
      <c r="A141" s="140"/>
      <c r="B141" s="140"/>
      <c r="C141" s="143" t="s">
        <v>95</v>
      </c>
      <c r="D141" s="143"/>
      <c r="E141" s="143"/>
      <c r="F141" s="147"/>
      <c r="G141" s="147"/>
      <c r="H141" s="147"/>
      <c r="I141" s="526">
        <f>I137-I139</f>
        <v>420000</v>
      </c>
      <c r="J141" s="526"/>
      <c r="K141" s="526"/>
      <c r="L141" s="140"/>
      <c r="M141" s="140"/>
      <c r="N141" s="140"/>
      <c r="O141" s="143" t="s">
        <v>95</v>
      </c>
      <c r="P141" s="143"/>
      <c r="Q141" s="143"/>
      <c r="R141" s="147"/>
      <c r="S141" s="147"/>
      <c r="T141" s="147"/>
      <c r="U141" s="526">
        <f>U137-U139</f>
        <v>0</v>
      </c>
      <c r="V141" s="526"/>
      <c r="W141" s="526"/>
      <c r="X141" s="140"/>
      <c r="Y141" s="140"/>
      <c r="Z141" s="140"/>
      <c r="AA141" s="140"/>
      <c r="AB141" s="140"/>
      <c r="AC141" s="140"/>
      <c r="AD141" s="143" t="s">
        <v>95</v>
      </c>
      <c r="AE141" s="143"/>
      <c r="AF141" s="143"/>
      <c r="AG141" s="147"/>
      <c r="AH141" s="147"/>
      <c r="AI141" s="147"/>
      <c r="AJ141" s="526">
        <f>AJ137-AJ139</f>
        <v>0</v>
      </c>
      <c r="AK141" s="526"/>
      <c r="AL141" s="526"/>
      <c r="AM141" s="140"/>
      <c r="AN141" s="140"/>
      <c r="AO141" s="140"/>
      <c r="AP141" s="143" t="s">
        <v>95</v>
      </c>
      <c r="AQ141" s="143"/>
      <c r="AR141" s="143"/>
      <c r="AS141" s="147"/>
      <c r="AT141" s="147"/>
      <c r="AU141" s="147"/>
      <c r="AV141" s="526">
        <f>AV137-AV139</f>
        <v>0</v>
      </c>
      <c r="AW141" s="526"/>
      <c r="AX141" s="526"/>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1"/>
    </row>
    <row r="142" spans="1:73" hidden="1" x14ac:dyDescent="0.4">
      <c r="A142" s="140"/>
      <c r="B142" s="140"/>
      <c r="C142" s="143" t="s">
        <v>96</v>
      </c>
      <c r="D142" s="143"/>
      <c r="E142" s="143"/>
      <c r="F142" s="147"/>
      <c r="G142" s="147"/>
      <c r="H142" s="147"/>
      <c r="I142" s="526">
        <f>IF(G32="③ 40歳以上 65歳未満",I141,0)</f>
        <v>0</v>
      </c>
      <c r="J142" s="526"/>
      <c r="K142" s="526"/>
      <c r="L142" s="140"/>
      <c r="M142" s="140"/>
      <c r="N142" s="140"/>
      <c r="O142" s="143" t="s">
        <v>96</v>
      </c>
      <c r="P142" s="143"/>
      <c r="Q142" s="143"/>
      <c r="R142" s="147"/>
      <c r="S142" s="147"/>
      <c r="T142" s="147"/>
      <c r="U142" s="526">
        <f>IF(S32="③ 40歳以上 65歳未満",U141,0)</f>
        <v>0</v>
      </c>
      <c r="V142" s="526"/>
      <c r="W142" s="526"/>
      <c r="X142" s="140"/>
      <c r="Y142" s="140"/>
      <c r="Z142" s="140"/>
      <c r="AA142" s="140"/>
      <c r="AB142" s="140"/>
      <c r="AC142" s="140"/>
      <c r="AD142" s="143" t="s">
        <v>96</v>
      </c>
      <c r="AE142" s="143"/>
      <c r="AF142" s="143"/>
      <c r="AG142" s="147"/>
      <c r="AH142" s="147"/>
      <c r="AI142" s="147"/>
      <c r="AJ142" s="526">
        <f>IF(G38="③ 40歳以上 65歳未満",AJ141,0)</f>
        <v>0</v>
      </c>
      <c r="AK142" s="526"/>
      <c r="AL142" s="526"/>
      <c r="AM142" s="140"/>
      <c r="AN142" s="140"/>
      <c r="AO142" s="140"/>
      <c r="AP142" s="143" t="s">
        <v>96</v>
      </c>
      <c r="AQ142" s="143"/>
      <c r="AR142" s="143"/>
      <c r="AS142" s="147"/>
      <c r="AT142" s="147"/>
      <c r="AU142" s="147"/>
      <c r="AV142" s="526">
        <f>IF(S38="③ 40歳以上 65歳未満",AV141,0)</f>
        <v>0</v>
      </c>
      <c r="AW142" s="526"/>
      <c r="AX142" s="526"/>
      <c r="AY142" s="140"/>
      <c r="AZ142" s="140"/>
      <c r="BA142" s="140"/>
      <c r="BB142" s="140"/>
      <c r="BC142" s="140"/>
      <c r="BD142" s="140"/>
      <c r="BE142" s="140"/>
      <c r="BF142" s="140"/>
      <c r="BG142" s="140"/>
      <c r="BH142" s="140"/>
      <c r="BI142" s="140"/>
      <c r="BJ142" s="140"/>
      <c r="BK142" s="140"/>
      <c r="BL142" s="140"/>
      <c r="BM142" s="140"/>
      <c r="BN142" s="140"/>
      <c r="BO142" s="140"/>
      <c r="BP142" s="140"/>
      <c r="BQ142" s="140"/>
      <c r="BR142" s="140"/>
      <c r="BS142" s="140"/>
      <c r="BT142" s="140"/>
      <c r="BU142" s="141"/>
    </row>
    <row r="143" spans="1:73" hidden="1" x14ac:dyDescent="0.4">
      <c r="A143" s="140"/>
      <c r="B143" s="140"/>
      <c r="C143" s="143"/>
      <c r="D143" s="143"/>
      <c r="E143" s="143"/>
      <c r="F143" s="143"/>
      <c r="G143" s="143"/>
      <c r="H143" s="143"/>
      <c r="I143" s="143"/>
      <c r="J143" s="143"/>
      <c r="K143" s="143"/>
      <c r="L143" s="140"/>
      <c r="M143" s="140"/>
      <c r="N143" s="140"/>
      <c r="O143" s="143"/>
      <c r="P143" s="143"/>
      <c r="Q143" s="143"/>
      <c r="R143" s="143"/>
      <c r="S143" s="143"/>
      <c r="T143" s="143"/>
      <c r="U143" s="143"/>
      <c r="V143" s="143"/>
      <c r="W143" s="143"/>
      <c r="X143" s="140"/>
      <c r="Y143" s="140"/>
      <c r="Z143" s="140"/>
      <c r="AA143" s="140"/>
      <c r="AB143" s="140"/>
      <c r="AC143" s="140"/>
      <c r="AD143" s="143"/>
      <c r="AE143" s="143"/>
      <c r="AF143" s="143"/>
      <c r="AG143" s="143"/>
      <c r="AH143" s="143"/>
      <c r="AI143" s="143"/>
      <c r="AJ143" s="143"/>
      <c r="AK143" s="143"/>
      <c r="AL143" s="143"/>
      <c r="AM143" s="140"/>
      <c r="AN143" s="140"/>
      <c r="AO143" s="140"/>
      <c r="AP143" s="143"/>
      <c r="AQ143" s="143"/>
      <c r="AR143" s="143"/>
      <c r="AS143" s="143"/>
      <c r="AT143" s="143"/>
      <c r="AU143" s="143"/>
      <c r="AV143" s="143"/>
      <c r="AW143" s="143"/>
      <c r="AX143" s="143"/>
      <c r="AY143" s="140"/>
      <c r="AZ143" s="140"/>
      <c r="BA143" s="140"/>
      <c r="BB143" s="140"/>
      <c r="BC143" s="140"/>
      <c r="BD143" s="140"/>
      <c r="BE143" s="140"/>
      <c r="BF143" s="140"/>
      <c r="BG143" s="140"/>
      <c r="BH143" s="140"/>
      <c r="BI143" s="140"/>
      <c r="BJ143" s="140"/>
      <c r="BK143" s="140"/>
      <c r="BL143" s="140"/>
      <c r="BM143" s="140"/>
      <c r="BN143" s="140"/>
      <c r="BO143" s="140"/>
      <c r="BP143" s="140"/>
      <c r="BQ143" s="140"/>
      <c r="BR143" s="140"/>
      <c r="BS143" s="140"/>
      <c r="BT143" s="140"/>
      <c r="BU143" s="141"/>
    </row>
    <row r="144" spans="1:73" hidden="1" x14ac:dyDescent="0.4">
      <c r="A144" s="140"/>
      <c r="B144" s="140"/>
      <c r="C144" s="143" t="s">
        <v>40</v>
      </c>
      <c r="D144" s="143"/>
      <c r="E144" s="143"/>
      <c r="F144" s="147"/>
      <c r="G144" s="147"/>
      <c r="H144" s="147"/>
      <c r="I144" s="526">
        <f>IF(I137&lt;0,0,IF(OR(G32="① 未就学児(７歳未満)",G32="② ７歳以上 40歳未満",G32="③ 40歳以上 65歳未満"),I137,IF(AND(G32="④ 65歳以上 74歳未満",I132&lt;=150000),I137-I132,MAX(0,I137-150000))))</f>
        <v>700000</v>
      </c>
      <c r="J144" s="526"/>
      <c r="K144" s="526"/>
      <c r="L144" s="140"/>
      <c r="M144" s="140"/>
      <c r="N144" s="140"/>
      <c r="O144" s="143" t="s">
        <v>40</v>
      </c>
      <c r="P144" s="143"/>
      <c r="Q144" s="143"/>
      <c r="R144" s="147"/>
      <c r="S144" s="147"/>
      <c r="T144" s="147"/>
      <c r="U144" s="526">
        <f>IF(U137&lt;0,0,IF(OR(S32="① 未就学児(７歳未満)",S32="② ７歳以上 40歳未満",S32="③ 40歳以上 65歳未満"),U137,IF(AND(S32="④ 65歳以上 74歳未満",U132&lt;=150000),U137-U132,MAX(0,U137-150000))))</f>
        <v>0</v>
      </c>
      <c r="V144" s="526"/>
      <c r="W144" s="526"/>
      <c r="X144" s="140"/>
      <c r="Y144" s="140"/>
      <c r="Z144" s="140"/>
      <c r="AA144" s="140"/>
      <c r="AB144" s="140"/>
      <c r="AC144" s="140"/>
      <c r="AD144" s="143" t="s">
        <v>40</v>
      </c>
      <c r="AE144" s="143"/>
      <c r="AF144" s="143"/>
      <c r="AG144" s="147"/>
      <c r="AH144" s="147"/>
      <c r="AI144" s="147"/>
      <c r="AJ144" s="526">
        <f>IF(AJ137&lt;0,0,IF(OR(G38="① 未就学児(７歳未満)",G38="② ７歳以上 40歳未満",G38="③ 40歳以上 65歳未満"),AJ137,IF(AND(G38="④ 65歳以上 74歳未満",AJ132&lt;=150000),AJ137-AJ132,MAX(0,AJ137-150000))))</f>
        <v>0</v>
      </c>
      <c r="AK144" s="526"/>
      <c r="AL144" s="526"/>
      <c r="AM144" s="140"/>
      <c r="AN144" s="140"/>
      <c r="AO144" s="140"/>
      <c r="AP144" s="143" t="s">
        <v>40</v>
      </c>
      <c r="AQ144" s="143"/>
      <c r="AR144" s="143"/>
      <c r="AS144" s="147"/>
      <c r="AT144" s="147"/>
      <c r="AU144" s="147"/>
      <c r="AV144" s="526">
        <f>IF(AV137&lt;0,0,IF(OR(S38="① 未就学児(７歳未満)",S38="② ７歳以上 40歳未満",S38="③ 40歳以上 65歳未満"),AV137,IF(AND(S38="④ 65歳以上 74歳未満",AV132&lt;=150000),AV137-AV132,MAX(0,AV137-150000))))</f>
        <v>0</v>
      </c>
      <c r="AW144" s="526"/>
      <c r="AX144" s="526"/>
      <c r="AY144" s="140"/>
      <c r="AZ144" s="140"/>
      <c r="BA144" s="140"/>
      <c r="BB144" s="140"/>
      <c r="BC144" s="140"/>
      <c r="BD144" s="140"/>
      <c r="BE144" s="140"/>
      <c r="BF144" s="140"/>
      <c r="BG144" s="140"/>
      <c r="BH144" s="140"/>
      <c r="BI144" s="140"/>
      <c r="BJ144" s="140"/>
      <c r="BK144" s="140"/>
      <c r="BL144" s="140"/>
      <c r="BM144" s="140"/>
      <c r="BN144" s="140"/>
      <c r="BO144" s="140"/>
      <c r="BP144" s="140"/>
      <c r="BQ144" s="140"/>
      <c r="BR144" s="140"/>
      <c r="BS144" s="140"/>
      <c r="BT144" s="140"/>
      <c r="BU144" s="141"/>
    </row>
  </sheetData>
  <sheetProtection algorithmName="SHA-512" hashValue="baPh14itA6TTXm5HObkoxY7xDszPm+DnzKw4d2uRsvV+MgFFJSgmPyMW2LSBBuShbwdxG8fEGDEpkCFZExRPxw==" saltValue="7l5NpTkRDk41X+hApfX1mQ==" spinCount="100000" sheet="1" objects="1" scenarios="1"/>
  <mergeCells count="605">
    <mergeCell ref="I142:K142"/>
    <mergeCell ref="U142:W142"/>
    <mergeCell ref="AJ142:AL142"/>
    <mergeCell ref="AV142:AX142"/>
    <mergeCell ref="I144:K144"/>
    <mergeCell ref="U144:W144"/>
    <mergeCell ref="AJ144:AL144"/>
    <mergeCell ref="AV144:AX144"/>
    <mergeCell ref="I139:K139"/>
    <mergeCell ref="U139:W139"/>
    <mergeCell ref="AJ139:AL139"/>
    <mergeCell ref="AV139:AX139"/>
    <mergeCell ref="I141:K141"/>
    <mergeCell ref="U141:W141"/>
    <mergeCell ref="AJ141:AL141"/>
    <mergeCell ref="AV141:AX141"/>
    <mergeCell ref="I135:K135"/>
    <mergeCell ref="U135:W135"/>
    <mergeCell ref="AJ135:AL135"/>
    <mergeCell ref="AV135:AX135"/>
    <mergeCell ref="I137:K137"/>
    <mergeCell ref="U137:W137"/>
    <mergeCell ref="AJ137:AL137"/>
    <mergeCell ref="AV137:AX137"/>
    <mergeCell ref="I132:K132"/>
    <mergeCell ref="U132:W132"/>
    <mergeCell ref="AJ132:AL132"/>
    <mergeCell ref="AV132:AX132"/>
    <mergeCell ref="I133:K133"/>
    <mergeCell ref="U133:W133"/>
    <mergeCell ref="AJ133:AL133"/>
    <mergeCell ref="AV133:AX133"/>
    <mergeCell ref="AP128:AU128"/>
    <mergeCell ref="AV128:AW128"/>
    <mergeCell ref="I130:K130"/>
    <mergeCell ref="U130:W130"/>
    <mergeCell ref="AJ130:AL130"/>
    <mergeCell ref="AV130:AX130"/>
    <mergeCell ref="C128:H128"/>
    <mergeCell ref="I128:J128"/>
    <mergeCell ref="O128:T128"/>
    <mergeCell ref="U128:V128"/>
    <mergeCell ref="AD128:AI128"/>
    <mergeCell ref="AJ128:AK128"/>
    <mergeCell ref="AP125:AU125"/>
    <mergeCell ref="AV125:AY125"/>
    <mergeCell ref="C126:H126"/>
    <mergeCell ref="I126:L126"/>
    <mergeCell ref="O126:T126"/>
    <mergeCell ref="U126:X126"/>
    <mergeCell ref="AD126:AI126"/>
    <mergeCell ref="AJ126:AM126"/>
    <mergeCell ref="AP126:AU126"/>
    <mergeCell ref="AV126:AY126"/>
    <mergeCell ref="C125:H125"/>
    <mergeCell ref="I125:L125"/>
    <mergeCell ref="O125:T125"/>
    <mergeCell ref="U125:X125"/>
    <mergeCell ref="AD125:AI125"/>
    <mergeCell ref="AJ125:AM125"/>
    <mergeCell ref="AP123:AU123"/>
    <mergeCell ref="AV123:AY123"/>
    <mergeCell ref="C124:H124"/>
    <mergeCell ref="I124:L124"/>
    <mergeCell ref="O124:T124"/>
    <mergeCell ref="U124:X124"/>
    <mergeCell ref="AD124:AI124"/>
    <mergeCell ref="AJ124:AM124"/>
    <mergeCell ref="AP124:AU124"/>
    <mergeCell ref="AV124:AY124"/>
    <mergeCell ref="C123:H123"/>
    <mergeCell ref="I123:L123"/>
    <mergeCell ref="O123:T123"/>
    <mergeCell ref="U123:X123"/>
    <mergeCell ref="AD123:AI123"/>
    <mergeCell ref="AJ123:AM123"/>
    <mergeCell ref="AV121:AY121"/>
    <mergeCell ref="C122:H122"/>
    <mergeCell ref="I122:L122"/>
    <mergeCell ref="O122:T122"/>
    <mergeCell ref="U122:X122"/>
    <mergeCell ref="AD122:AI122"/>
    <mergeCell ref="AJ122:AM122"/>
    <mergeCell ref="AP122:AU122"/>
    <mergeCell ref="AV122:AY122"/>
    <mergeCell ref="C120:F120"/>
    <mergeCell ref="O120:R120"/>
    <mergeCell ref="AD120:AG120"/>
    <mergeCell ref="AP120:AS120"/>
    <mergeCell ref="C121:H121"/>
    <mergeCell ref="I121:L121"/>
    <mergeCell ref="O121:T121"/>
    <mergeCell ref="U121:X121"/>
    <mergeCell ref="AD121:AI121"/>
    <mergeCell ref="AJ121:AM121"/>
    <mergeCell ref="AP121:AU121"/>
    <mergeCell ref="AP117:AU117"/>
    <mergeCell ref="AV117:AY117"/>
    <mergeCell ref="C118:H118"/>
    <mergeCell ref="I118:L118"/>
    <mergeCell ref="O118:T118"/>
    <mergeCell ref="U118:X118"/>
    <mergeCell ref="AD118:AI118"/>
    <mergeCell ref="AJ118:AM118"/>
    <mergeCell ref="AP118:AU118"/>
    <mergeCell ref="AV118:AY118"/>
    <mergeCell ref="C117:H117"/>
    <mergeCell ref="I117:L117"/>
    <mergeCell ref="O117:T117"/>
    <mergeCell ref="U117:X117"/>
    <mergeCell ref="AD117:AI117"/>
    <mergeCell ref="AJ117:AM117"/>
    <mergeCell ref="AP115:AU115"/>
    <mergeCell ref="AV115:AY115"/>
    <mergeCell ref="C116:H116"/>
    <mergeCell ref="I116:L116"/>
    <mergeCell ref="O116:T116"/>
    <mergeCell ref="U116:X116"/>
    <mergeCell ref="AD116:AI116"/>
    <mergeCell ref="AJ116:AM116"/>
    <mergeCell ref="AP116:AU116"/>
    <mergeCell ref="AV116:AY116"/>
    <mergeCell ref="C115:H115"/>
    <mergeCell ref="I115:L115"/>
    <mergeCell ref="O115:T115"/>
    <mergeCell ref="U115:X115"/>
    <mergeCell ref="AD115:AI115"/>
    <mergeCell ref="AJ115:AM115"/>
    <mergeCell ref="AP113:AU113"/>
    <mergeCell ref="AV113:AY113"/>
    <mergeCell ref="C114:H114"/>
    <mergeCell ref="I114:L114"/>
    <mergeCell ref="O114:T114"/>
    <mergeCell ref="U114:X114"/>
    <mergeCell ref="AD114:AI114"/>
    <mergeCell ref="AJ114:AM114"/>
    <mergeCell ref="AP114:AU114"/>
    <mergeCell ref="AV114:AY114"/>
    <mergeCell ref="C113:H113"/>
    <mergeCell ref="I113:L113"/>
    <mergeCell ref="O113:T113"/>
    <mergeCell ref="U113:X113"/>
    <mergeCell ref="AD113:AI113"/>
    <mergeCell ref="AJ113:AM113"/>
    <mergeCell ref="AP110:AS110"/>
    <mergeCell ref="AT110:AW110"/>
    <mergeCell ref="C112:F112"/>
    <mergeCell ref="O112:R112"/>
    <mergeCell ref="AD112:AG112"/>
    <mergeCell ref="AP112:AS112"/>
    <mergeCell ref="C110:F110"/>
    <mergeCell ref="G110:J110"/>
    <mergeCell ref="O110:R110"/>
    <mergeCell ref="S110:V110"/>
    <mergeCell ref="AD110:AG110"/>
    <mergeCell ref="AH110:AK110"/>
    <mergeCell ref="AP108:AS108"/>
    <mergeCell ref="AT108:AW108"/>
    <mergeCell ref="C109:F109"/>
    <mergeCell ref="G109:J109"/>
    <mergeCell ref="O109:R109"/>
    <mergeCell ref="S109:V109"/>
    <mergeCell ref="AD109:AG109"/>
    <mergeCell ref="AH109:AK109"/>
    <mergeCell ref="AP109:AS109"/>
    <mergeCell ref="AT109:AW109"/>
    <mergeCell ref="C108:F108"/>
    <mergeCell ref="G108:J108"/>
    <mergeCell ref="O108:R108"/>
    <mergeCell ref="S108:V108"/>
    <mergeCell ref="AD108:AG108"/>
    <mergeCell ref="AH108:AK108"/>
    <mergeCell ref="AP106:AS106"/>
    <mergeCell ref="AT106:AW106"/>
    <mergeCell ref="C107:F107"/>
    <mergeCell ref="G107:J107"/>
    <mergeCell ref="O107:R107"/>
    <mergeCell ref="S107:V107"/>
    <mergeCell ref="AD107:AG107"/>
    <mergeCell ref="AH107:AK107"/>
    <mergeCell ref="AP107:AS107"/>
    <mergeCell ref="AT107:AW107"/>
    <mergeCell ref="C106:F106"/>
    <mergeCell ref="G106:J106"/>
    <mergeCell ref="O106:R106"/>
    <mergeCell ref="S106:V106"/>
    <mergeCell ref="AD106:AG106"/>
    <mergeCell ref="AH106:AK106"/>
    <mergeCell ref="AP104:AS104"/>
    <mergeCell ref="AT104:AW104"/>
    <mergeCell ref="C105:F105"/>
    <mergeCell ref="G105:J105"/>
    <mergeCell ref="O105:R105"/>
    <mergeCell ref="S105:V105"/>
    <mergeCell ref="AD105:AG105"/>
    <mergeCell ref="AH105:AK105"/>
    <mergeCell ref="AP105:AS105"/>
    <mergeCell ref="AT105:AW105"/>
    <mergeCell ref="C104:F104"/>
    <mergeCell ref="G104:J104"/>
    <mergeCell ref="O104:R104"/>
    <mergeCell ref="S104:V104"/>
    <mergeCell ref="AD104:AG104"/>
    <mergeCell ref="AH104:AK104"/>
    <mergeCell ref="AP102:AS102"/>
    <mergeCell ref="AT102:AW102"/>
    <mergeCell ref="C103:F103"/>
    <mergeCell ref="G103:J103"/>
    <mergeCell ref="O103:R103"/>
    <mergeCell ref="S103:V103"/>
    <mergeCell ref="AD103:AG103"/>
    <mergeCell ref="AH103:AK103"/>
    <mergeCell ref="AP103:AS103"/>
    <mergeCell ref="AT103:AW103"/>
    <mergeCell ref="C102:F102"/>
    <mergeCell ref="G102:J102"/>
    <mergeCell ref="O102:R102"/>
    <mergeCell ref="S102:V102"/>
    <mergeCell ref="AD102:AG102"/>
    <mergeCell ref="AH102:AK102"/>
    <mergeCell ref="AP100:AS100"/>
    <mergeCell ref="AT100:AW100"/>
    <mergeCell ref="C101:F101"/>
    <mergeCell ref="G101:J101"/>
    <mergeCell ref="O101:R101"/>
    <mergeCell ref="S101:V101"/>
    <mergeCell ref="AD101:AG101"/>
    <mergeCell ref="AH101:AK101"/>
    <mergeCell ref="AP101:AS101"/>
    <mergeCell ref="AT101:AW101"/>
    <mergeCell ref="C100:F100"/>
    <mergeCell ref="G100:J100"/>
    <mergeCell ref="O100:R100"/>
    <mergeCell ref="S100:V100"/>
    <mergeCell ref="AD100:AG100"/>
    <mergeCell ref="AH100:AK100"/>
    <mergeCell ref="I95:K95"/>
    <mergeCell ref="U95:W95"/>
    <mergeCell ref="AJ95:AL95"/>
    <mergeCell ref="AV95:AY95"/>
    <mergeCell ref="I97:K97"/>
    <mergeCell ref="U97:W97"/>
    <mergeCell ref="AJ97:AL97"/>
    <mergeCell ref="AV97:AY97"/>
    <mergeCell ref="I92:K92"/>
    <mergeCell ref="U92:W92"/>
    <mergeCell ref="AJ92:AL92"/>
    <mergeCell ref="AV92:AY92"/>
    <mergeCell ref="I94:K94"/>
    <mergeCell ref="U94:W94"/>
    <mergeCell ref="AJ94:AL94"/>
    <mergeCell ref="AV94:AY94"/>
    <mergeCell ref="I88:K88"/>
    <mergeCell ref="U88:W88"/>
    <mergeCell ref="AJ88:AL88"/>
    <mergeCell ref="AV88:AY88"/>
    <mergeCell ref="I90:K90"/>
    <mergeCell ref="U90:W90"/>
    <mergeCell ref="AJ90:AL90"/>
    <mergeCell ref="AV90:AY90"/>
    <mergeCell ref="I85:K85"/>
    <mergeCell ref="U85:W85"/>
    <mergeCell ref="AJ85:AL85"/>
    <mergeCell ref="AV85:AY85"/>
    <mergeCell ref="I86:K86"/>
    <mergeCell ref="U86:W86"/>
    <mergeCell ref="AJ86:AL86"/>
    <mergeCell ref="AV86:AY86"/>
    <mergeCell ref="AP81:AU81"/>
    <mergeCell ref="AV81:AW81"/>
    <mergeCell ref="I83:K83"/>
    <mergeCell ref="U83:W83"/>
    <mergeCell ref="AJ83:AL83"/>
    <mergeCell ref="AV83:AY83"/>
    <mergeCell ref="C81:H81"/>
    <mergeCell ref="I81:J81"/>
    <mergeCell ref="O81:T81"/>
    <mergeCell ref="U81:V81"/>
    <mergeCell ref="AD81:AI81"/>
    <mergeCell ref="AJ81:AK81"/>
    <mergeCell ref="AP78:AU78"/>
    <mergeCell ref="AV78:AY78"/>
    <mergeCell ref="C79:H79"/>
    <mergeCell ref="I79:L79"/>
    <mergeCell ref="O79:T79"/>
    <mergeCell ref="U79:X79"/>
    <mergeCell ref="AD79:AI79"/>
    <mergeCell ref="AJ79:AM79"/>
    <mergeCell ref="AP79:AU79"/>
    <mergeCell ref="AV79:AY79"/>
    <mergeCell ref="C78:H78"/>
    <mergeCell ref="I78:L78"/>
    <mergeCell ref="O78:T78"/>
    <mergeCell ref="U78:X78"/>
    <mergeCell ref="AD78:AI78"/>
    <mergeCell ref="AJ78:AM78"/>
    <mergeCell ref="AP76:AU76"/>
    <mergeCell ref="AV76:AY76"/>
    <mergeCell ref="C77:H77"/>
    <mergeCell ref="I77:L77"/>
    <mergeCell ref="O77:T77"/>
    <mergeCell ref="U77:X77"/>
    <mergeCell ref="AD77:AI77"/>
    <mergeCell ref="AJ77:AM77"/>
    <mergeCell ref="AP77:AU77"/>
    <mergeCell ref="AV77:AY77"/>
    <mergeCell ref="C76:H76"/>
    <mergeCell ref="I76:L76"/>
    <mergeCell ref="O76:T76"/>
    <mergeCell ref="U76:X76"/>
    <mergeCell ref="AD76:AI76"/>
    <mergeCell ref="AJ76:AM76"/>
    <mergeCell ref="AV74:AY74"/>
    <mergeCell ref="C75:H75"/>
    <mergeCell ref="I75:L75"/>
    <mergeCell ref="O75:T75"/>
    <mergeCell ref="U75:X75"/>
    <mergeCell ref="AD75:AI75"/>
    <mergeCell ref="AJ75:AM75"/>
    <mergeCell ref="AP75:AU75"/>
    <mergeCell ref="AV75:AY75"/>
    <mergeCell ref="C73:F73"/>
    <mergeCell ref="O73:R73"/>
    <mergeCell ref="AD73:AG73"/>
    <mergeCell ref="AP73:AS73"/>
    <mergeCell ref="C74:H74"/>
    <mergeCell ref="I74:L74"/>
    <mergeCell ref="O74:T74"/>
    <mergeCell ref="U74:X74"/>
    <mergeCell ref="AD74:AI74"/>
    <mergeCell ref="AJ74:AM74"/>
    <mergeCell ref="AP74:AU74"/>
    <mergeCell ref="AP70:AU70"/>
    <mergeCell ref="AV70:AY70"/>
    <mergeCell ref="C71:H71"/>
    <mergeCell ref="I71:L71"/>
    <mergeCell ref="O71:T71"/>
    <mergeCell ref="U71:X71"/>
    <mergeCell ref="AD71:AI71"/>
    <mergeCell ref="AJ71:AM71"/>
    <mergeCell ref="AP71:AU71"/>
    <mergeCell ref="AV71:AY71"/>
    <mergeCell ref="C70:H70"/>
    <mergeCell ref="I70:L70"/>
    <mergeCell ref="O70:T70"/>
    <mergeCell ref="U70:X70"/>
    <mergeCell ref="AD70:AI70"/>
    <mergeCell ref="AJ70:AM70"/>
    <mergeCell ref="AP68:AU68"/>
    <mergeCell ref="AV68:AY68"/>
    <mergeCell ref="C69:H69"/>
    <mergeCell ref="I69:L69"/>
    <mergeCell ref="O69:T69"/>
    <mergeCell ref="U69:X69"/>
    <mergeCell ref="AD69:AI69"/>
    <mergeCell ref="AJ69:AM69"/>
    <mergeCell ref="AP69:AU69"/>
    <mergeCell ref="AV69:AY69"/>
    <mergeCell ref="C68:H68"/>
    <mergeCell ref="I68:L68"/>
    <mergeCell ref="O68:T68"/>
    <mergeCell ref="U68:X68"/>
    <mergeCell ref="AD68:AI68"/>
    <mergeCell ref="AJ68:AM68"/>
    <mergeCell ref="AP66:AU66"/>
    <mergeCell ref="AV66:AY66"/>
    <mergeCell ref="C67:H67"/>
    <mergeCell ref="I67:L67"/>
    <mergeCell ref="O67:T67"/>
    <mergeCell ref="U67:X67"/>
    <mergeCell ref="AD67:AI67"/>
    <mergeCell ref="AJ67:AM67"/>
    <mergeCell ref="AP67:AU67"/>
    <mergeCell ref="AV67:AY67"/>
    <mergeCell ref="C66:H66"/>
    <mergeCell ref="I66:L66"/>
    <mergeCell ref="O66:T66"/>
    <mergeCell ref="U66:X66"/>
    <mergeCell ref="AD66:AI66"/>
    <mergeCell ref="AJ66:AM66"/>
    <mergeCell ref="AP63:AS63"/>
    <mergeCell ref="AT63:AW63"/>
    <mergeCell ref="C65:F65"/>
    <mergeCell ref="O65:R65"/>
    <mergeCell ref="AD65:AG65"/>
    <mergeCell ref="AP65:AS65"/>
    <mergeCell ref="C63:F63"/>
    <mergeCell ref="G63:J63"/>
    <mergeCell ref="O63:R63"/>
    <mergeCell ref="S63:V63"/>
    <mergeCell ref="AD63:AG63"/>
    <mergeCell ref="AH63:AK63"/>
    <mergeCell ref="AP61:AS61"/>
    <mergeCell ref="AT61:AW61"/>
    <mergeCell ref="C62:F62"/>
    <mergeCell ref="G62:J62"/>
    <mergeCell ref="O62:R62"/>
    <mergeCell ref="S62:V62"/>
    <mergeCell ref="AD62:AG62"/>
    <mergeCell ref="AH62:AK62"/>
    <mergeCell ref="AP62:AS62"/>
    <mergeCell ref="AT62:AW62"/>
    <mergeCell ref="C61:F61"/>
    <mergeCell ref="G61:J61"/>
    <mergeCell ref="O61:R61"/>
    <mergeCell ref="S61:V61"/>
    <mergeCell ref="AD61:AG61"/>
    <mergeCell ref="AH61:AK61"/>
    <mergeCell ref="AP59:AS59"/>
    <mergeCell ref="AT59:AW59"/>
    <mergeCell ref="C60:F60"/>
    <mergeCell ref="G60:J60"/>
    <mergeCell ref="O60:R60"/>
    <mergeCell ref="S60:V60"/>
    <mergeCell ref="AD60:AG60"/>
    <mergeCell ref="AH60:AK60"/>
    <mergeCell ref="AP60:AS60"/>
    <mergeCell ref="AT60:AW60"/>
    <mergeCell ref="C59:F59"/>
    <mergeCell ref="G59:J59"/>
    <mergeCell ref="O59:R59"/>
    <mergeCell ref="S59:V59"/>
    <mergeCell ref="AD59:AG59"/>
    <mergeCell ref="AH59:AK59"/>
    <mergeCell ref="AP57:AS57"/>
    <mergeCell ref="AT57:AW57"/>
    <mergeCell ref="C58:F58"/>
    <mergeCell ref="G58:J58"/>
    <mergeCell ref="O58:R58"/>
    <mergeCell ref="S58:V58"/>
    <mergeCell ref="AD58:AG58"/>
    <mergeCell ref="AH58:AK58"/>
    <mergeCell ref="AP58:AS58"/>
    <mergeCell ref="AT58:AW58"/>
    <mergeCell ref="C57:F57"/>
    <mergeCell ref="G57:J57"/>
    <mergeCell ref="O57:R57"/>
    <mergeCell ref="S57:V57"/>
    <mergeCell ref="AD57:AG57"/>
    <mergeCell ref="AH57:AK57"/>
    <mergeCell ref="AP55:AS55"/>
    <mergeCell ref="AT55:AW55"/>
    <mergeCell ref="C56:F56"/>
    <mergeCell ref="G56:J56"/>
    <mergeCell ref="O56:R56"/>
    <mergeCell ref="S56:V56"/>
    <mergeCell ref="AD56:AG56"/>
    <mergeCell ref="AH56:AK56"/>
    <mergeCell ref="AP56:AS56"/>
    <mergeCell ref="AT56:AW56"/>
    <mergeCell ref="C55:F55"/>
    <mergeCell ref="G55:J55"/>
    <mergeCell ref="O55:R55"/>
    <mergeCell ref="S55:V55"/>
    <mergeCell ref="AD55:AG55"/>
    <mergeCell ref="AH55:AK55"/>
    <mergeCell ref="AP53:AS53"/>
    <mergeCell ref="AT53:AW53"/>
    <mergeCell ref="C54:F54"/>
    <mergeCell ref="G54:J54"/>
    <mergeCell ref="O54:R54"/>
    <mergeCell ref="S54:V54"/>
    <mergeCell ref="AD54:AG54"/>
    <mergeCell ref="AH54:AK54"/>
    <mergeCell ref="AP54:AS54"/>
    <mergeCell ref="AT54:AW54"/>
    <mergeCell ref="C53:F53"/>
    <mergeCell ref="G53:J53"/>
    <mergeCell ref="O53:R53"/>
    <mergeCell ref="S53:V53"/>
    <mergeCell ref="AD53:AG53"/>
    <mergeCell ref="AH53:AK53"/>
    <mergeCell ref="BJ44:BR47"/>
    <mergeCell ref="AD46:AD47"/>
    <mergeCell ref="AE46:AL47"/>
    <mergeCell ref="AM46:AS47"/>
    <mergeCell ref="AT46:AT47"/>
    <mergeCell ref="AD48:AL49"/>
    <mergeCell ref="AM48:AS49"/>
    <mergeCell ref="AT48:AT49"/>
    <mergeCell ref="AD43:AD45"/>
    <mergeCell ref="AE43:AL45"/>
    <mergeCell ref="AM43:AS45"/>
    <mergeCell ref="AT43:AT45"/>
    <mergeCell ref="H40:L40"/>
    <mergeCell ref="T40:X40"/>
    <mergeCell ref="C44:Z49"/>
    <mergeCell ref="AY44:BH47"/>
    <mergeCell ref="H41:L41"/>
    <mergeCell ref="T41:X41"/>
    <mergeCell ref="AD41:AD42"/>
    <mergeCell ref="AE41:AL42"/>
    <mergeCell ref="AM41:AS42"/>
    <mergeCell ref="AT41:AT42"/>
    <mergeCell ref="H42:L42"/>
    <mergeCell ref="T42:X42"/>
    <mergeCell ref="H34:L34"/>
    <mergeCell ref="T34:X34"/>
    <mergeCell ref="H35:L35"/>
    <mergeCell ref="T35:X35"/>
    <mergeCell ref="AX35:BA36"/>
    <mergeCell ref="BB35:BL36"/>
    <mergeCell ref="BB30:BL32"/>
    <mergeCell ref="BM30:BS32"/>
    <mergeCell ref="G32:M32"/>
    <mergeCell ref="S32:Y32"/>
    <mergeCell ref="AE32:AT38"/>
    <mergeCell ref="H33:L33"/>
    <mergeCell ref="T33:X33"/>
    <mergeCell ref="AX33:BA34"/>
    <mergeCell ref="BB33:BL34"/>
    <mergeCell ref="BM33:BS34"/>
    <mergeCell ref="BM35:BS36"/>
    <mergeCell ref="H36:L36"/>
    <mergeCell ref="T36:X36"/>
    <mergeCell ref="G38:M38"/>
    <mergeCell ref="S38:Y38"/>
    <mergeCell ref="AX38:BS40"/>
    <mergeCell ref="H39:L39"/>
    <mergeCell ref="T39:X39"/>
    <mergeCell ref="AX27:BA29"/>
    <mergeCell ref="AX30:BA32"/>
    <mergeCell ref="H23:L23"/>
    <mergeCell ref="T23:X23"/>
    <mergeCell ref="AK24:AK25"/>
    <mergeCell ref="AL24:AS25"/>
    <mergeCell ref="AT24:AT25"/>
    <mergeCell ref="AY24:BS25"/>
    <mergeCell ref="G25:M25"/>
    <mergeCell ref="S25:Y25"/>
    <mergeCell ref="BB27:BL29"/>
    <mergeCell ref="BM27:BS29"/>
    <mergeCell ref="H28:L28"/>
    <mergeCell ref="T28:X28"/>
    <mergeCell ref="D29:G30"/>
    <mergeCell ref="H29:L30"/>
    <mergeCell ref="M29:M30"/>
    <mergeCell ref="P29:S30"/>
    <mergeCell ref="T29:X30"/>
    <mergeCell ref="Y29:Y30"/>
    <mergeCell ref="H22:L22"/>
    <mergeCell ref="T22:X22"/>
    <mergeCell ref="AE22:AM23"/>
    <mergeCell ref="AN22:AR23"/>
    <mergeCell ref="AS22:AT23"/>
    <mergeCell ref="H26:L26"/>
    <mergeCell ref="T26:X26"/>
    <mergeCell ref="H27:L27"/>
    <mergeCell ref="T27:X27"/>
    <mergeCell ref="AD27:AT31"/>
    <mergeCell ref="H20:L20"/>
    <mergeCell ref="T20:X20"/>
    <mergeCell ref="AE20:AM21"/>
    <mergeCell ref="AN20:AR21"/>
    <mergeCell ref="AS20:AT21"/>
    <mergeCell ref="AX20:BA21"/>
    <mergeCell ref="BB20:BG21"/>
    <mergeCell ref="BH20:BM21"/>
    <mergeCell ref="BN20:BS21"/>
    <mergeCell ref="H21:L21"/>
    <mergeCell ref="T21:X21"/>
    <mergeCell ref="AE18:AM19"/>
    <mergeCell ref="AN18:AR19"/>
    <mergeCell ref="AS18:AT19"/>
    <mergeCell ref="AX18:BA19"/>
    <mergeCell ref="BB18:BG19"/>
    <mergeCell ref="BH18:BM19"/>
    <mergeCell ref="BN18:BS19"/>
    <mergeCell ref="G19:M19"/>
    <mergeCell ref="S19:Y19"/>
    <mergeCell ref="BN13:BS14"/>
    <mergeCell ref="C14:Z15"/>
    <mergeCell ref="AP14:AR14"/>
    <mergeCell ref="AS14:AT14"/>
    <mergeCell ref="AE15:AO16"/>
    <mergeCell ref="AP15:AR16"/>
    <mergeCell ref="AS15:AT16"/>
    <mergeCell ref="AX15:BA17"/>
    <mergeCell ref="BB15:BG17"/>
    <mergeCell ref="BH15:BM17"/>
    <mergeCell ref="BN15:BS17"/>
    <mergeCell ref="B2:AA4"/>
    <mergeCell ref="AE4:AT7"/>
    <mergeCell ref="AY4:BS8"/>
    <mergeCell ref="C7:Z9"/>
    <mergeCell ref="AE9:AO10"/>
    <mergeCell ref="AP9:AR10"/>
    <mergeCell ref="AS9:AT10"/>
    <mergeCell ref="AX10:BA12"/>
    <mergeCell ref="BB10:BG12"/>
    <mergeCell ref="BH10:BM12"/>
    <mergeCell ref="BN10:BS12"/>
    <mergeCell ref="D11:Z13"/>
    <mergeCell ref="AF11:AO11"/>
    <mergeCell ref="AP11:AR11"/>
    <mergeCell ref="AS11:AT11"/>
    <mergeCell ref="AF12:AO12"/>
    <mergeCell ref="AP12:AR12"/>
    <mergeCell ref="AS12:AT12"/>
    <mergeCell ref="AF13:AO13"/>
    <mergeCell ref="AP13:AR13"/>
    <mergeCell ref="AS13:AT13"/>
    <mergeCell ref="AX13:BA14"/>
    <mergeCell ref="BB13:BG14"/>
    <mergeCell ref="BH13:BM14"/>
  </mergeCells>
  <phoneticPr fontId="2"/>
  <dataValidations count="2">
    <dataValidation type="list" allowBlank="1" showInputMessage="1" showErrorMessage="1" sqref="S38:Y38 S19:Y19 G25:M25 S25:Y25 G32:M32 S32:Y32 G38:M38">
      <formula1>"　,① 未就学児(７歳未満),② ７歳以上 40歳未満,③ 40歳以上 65歳未満,④ 65歳以上 74歳未満"</formula1>
    </dataValidation>
    <dataValidation type="list" allowBlank="1" showInputMessage="1" showErrorMessage="1" sqref="G19:M19">
      <formula1>"　,① 未就学児(７歳未満),② ７歳以上 40歳未満,③ 40歳以上 65歳未満,④ 65歳以上 74歳未満,⑤ 加入しない(65歳未満),⑥ 加入しない(65歳以上)"</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試算シート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みゆき</dc:creator>
  <cp:lastModifiedBy>西口 依子</cp:lastModifiedBy>
  <dcterms:created xsi:type="dcterms:W3CDTF">2025-01-28T04:15:55Z</dcterms:created>
  <dcterms:modified xsi:type="dcterms:W3CDTF">2025-01-29T00:53:01Z</dcterms:modified>
</cp:coreProperties>
</file>